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OMIOKA\Desktop\■継-2 調査・提供事業\継-2-(2) 発注機関からの情報提供→会員、各協会、OB\r5.4.11\"/>
    </mc:Choice>
  </mc:AlternateContent>
  <xr:revisionPtr revIDLastSave="0" documentId="8_{36F7324F-3890-429B-A611-300A941E754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工事（端数処理後決定）" sheetId="6" r:id="rId1"/>
    <sheet name="委託（二以上）" sheetId="7" r:id="rId2"/>
  </sheets>
  <definedNames>
    <definedName name="_xlnm.Print_Area" localSheetId="1">'委託（二以上）'!$A$1:$AA$58</definedName>
    <definedName name="_xlnm.Print_Area" localSheetId="0">'工事（端数処理後決定）'!$A$1:$H$56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7" l="1"/>
  <c r="F18" i="7"/>
  <c r="F17" i="7"/>
  <c r="D11" i="7"/>
  <c r="D13" i="7"/>
  <c r="D46" i="6" l="1"/>
  <c r="D44" i="6"/>
  <c r="D17" i="6"/>
  <c r="D15" i="6"/>
  <c r="F47" i="7" l="1"/>
  <c r="F46" i="7"/>
  <c r="F36" i="7"/>
  <c r="D42" i="7" s="1"/>
  <c r="F13" i="7"/>
  <c r="F11" i="7"/>
  <c r="F38" i="7" l="1"/>
  <c r="D40" i="7"/>
  <c r="P46" i="7"/>
  <c r="Z9" i="7" l="1"/>
  <c r="O42" i="7" l="1"/>
  <c r="O40" i="7"/>
  <c r="E42" i="7"/>
  <c r="F42" i="7" s="1"/>
  <c r="E40" i="7"/>
  <c r="F40" i="7" s="1"/>
  <c r="P48" i="7"/>
  <c r="P47" i="7"/>
  <c r="P36" i="7"/>
  <c r="P19" i="7"/>
  <c r="P18" i="7"/>
  <c r="P17" i="7"/>
  <c r="N13" i="7"/>
  <c r="P13" i="7" s="1"/>
  <c r="P11" i="7"/>
  <c r="F48" i="7"/>
  <c r="F47" i="6"/>
  <c r="F46" i="6"/>
  <c r="F45" i="6"/>
  <c r="F44" i="6"/>
  <c r="F18" i="6"/>
  <c r="F17" i="6"/>
  <c r="F16" i="6"/>
  <c r="F15" i="6"/>
  <c r="F19" i="7"/>
  <c r="F21" i="7" s="1"/>
  <c r="F22" i="7" s="1"/>
  <c r="F23" i="7" s="1"/>
  <c r="F25" i="7" s="1"/>
  <c r="F19" i="6" l="1"/>
  <c r="F20" i="6" s="1"/>
  <c r="F50" i="7"/>
  <c r="F51" i="7"/>
  <c r="F52" i="7" s="1"/>
  <c r="F57" i="7" s="1"/>
  <c r="Z36" i="7"/>
  <c r="N40" i="7"/>
  <c r="P40" i="7" s="1"/>
  <c r="P57" i="7" s="1"/>
  <c r="N42" i="7"/>
  <c r="P42" i="7" s="1"/>
  <c r="P38" i="7"/>
  <c r="Z38" i="7" s="1"/>
  <c r="P51" i="7"/>
  <c r="P52" i="7" s="1"/>
  <c r="P50" i="7"/>
  <c r="P21" i="7"/>
  <c r="P22" i="7" s="1"/>
  <c r="P23" i="7" s="1"/>
  <c r="P25" i="7" s="1"/>
  <c r="Z25" i="7" s="1"/>
  <c r="F49" i="6"/>
  <c r="F48" i="6"/>
  <c r="F34" i="6"/>
  <c r="F36" i="6" s="1"/>
  <c r="D11" i="6"/>
  <c r="F11" i="6" s="1"/>
  <c r="D9" i="6"/>
  <c r="F9" i="6" s="1"/>
  <c r="D38" i="6" l="1"/>
  <c r="F38" i="6" s="1"/>
  <c r="D40" i="6"/>
  <c r="F40" i="6" s="1"/>
  <c r="Z57" i="7"/>
  <c r="F50" i="6"/>
  <c r="F55" i="6" s="1"/>
  <c r="F21" i="6"/>
  <c r="F23" i="6" s="1"/>
</calcChain>
</file>

<file path=xl/sharedStrings.xml><?xml version="1.0" encoding="utf-8"?>
<sst xmlns="http://schemas.openxmlformats.org/spreadsheetml/2006/main" count="182" uniqueCount="66">
  <si>
    <t>1円未満切り捨て</t>
    <rPh sb="1" eb="2">
      <t>エン</t>
    </rPh>
    <rPh sb="2" eb="4">
      <t>ミマン</t>
    </rPh>
    <rPh sb="4" eb="5">
      <t>キ</t>
    </rPh>
    <rPh sb="6" eb="7">
      <t>ス</t>
    </rPh>
    <phoneticPr fontId="3"/>
  </si>
  <si>
    <t>一般管理費</t>
    <rPh sb="0" eb="2">
      <t>イッパン</t>
    </rPh>
    <rPh sb="2" eb="5">
      <t>カンリヒ</t>
    </rPh>
    <phoneticPr fontId="3"/>
  </si>
  <si>
    <t>その他原価</t>
    <rPh sb="2" eb="3">
      <t>タ</t>
    </rPh>
    <rPh sb="3" eb="5">
      <t>ゲンカ</t>
    </rPh>
    <phoneticPr fontId="3"/>
  </si>
  <si>
    <t>算式</t>
    <rPh sb="0" eb="2">
      <t>サンシキ</t>
    </rPh>
    <phoneticPr fontId="3"/>
  </si>
  <si>
    <t>費目</t>
    <rPh sb="0" eb="2">
      <t>ヒモク</t>
    </rPh>
    <phoneticPr fontId="3"/>
  </si>
  <si>
    <t>現場管理費</t>
    <rPh sb="0" eb="2">
      <t>ゲンバ</t>
    </rPh>
    <rPh sb="2" eb="5">
      <t>カンリヒ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</si>
  <si>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</si>
  <si>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5">
      <t>コウジヒ</t>
    </rPh>
    <phoneticPr fontId="3"/>
  </si>
  <si>
    <t>（1円未満切り捨て）</t>
    <rPh sb="2" eb="3">
      <t>エン</t>
    </rPh>
    <rPh sb="3" eb="5">
      <t>ミマン</t>
    </rPh>
    <rPh sb="5" eb="6">
      <t>キ</t>
    </rPh>
    <rPh sb="7" eb="8">
      <t>ス</t>
    </rPh>
    <phoneticPr fontId="3"/>
  </si>
  <si>
    <t>（1円未満切り上げ）</t>
    <rPh sb="2" eb="3">
      <t>エン</t>
    </rPh>
    <rPh sb="3" eb="5">
      <t>ミマン</t>
    </rPh>
    <rPh sb="5" eb="6">
      <t>キ</t>
    </rPh>
    <rPh sb="7" eb="8">
      <t>ア</t>
    </rPh>
    <phoneticPr fontId="3"/>
  </si>
  <si>
    <t>調査基準価格計算式</t>
    <rPh sb="0" eb="2">
      <t>チョウサ</t>
    </rPh>
    <rPh sb="2" eb="4">
      <t>キジュン</t>
    </rPh>
    <rPh sb="4" eb="6">
      <t>カカク</t>
    </rPh>
    <rPh sb="6" eb="9">
      <t>ケイサンシキ</t>
    </rPh>
    <phoneticPr fontId="3"/>
  </si>
  <si>
    <t>予定価格（税込）</t>
    <rPh sb="0" eb="2">
      <t>ヨテイ</t>
    </rPh>
    <rPh sb="2" eb="4">
      <t>カカク</t>
    </rPh>
    <rPh sb="5" eb="7">
      <t>ゼイコ</t>
    </rPh>
    <phoneticPr fontId="3"/>
  </si>
  <si>
    <t>調査基準価格上限（税込）</t>
    <rPh sb="0" eb="2">
      <t>チョウサ</t>
    </rPh>
    <rPh sb="2" eb="4">
      <t>キジュン</t>
    </rPh>
    <rPh sb="4" eb="6">
      <t>カカク</t>
    </rPh>
    <rPh sb="6" eb="8">
      <t>ジョウゲン</t>
    </rPh>
    <phoneticPr fontId="3"/>
  </si>
  <si>
    <t>調査基準価格下限（税込）</t>
    <rPh sb="0" eb="2">
      <t>チョウサ</t>
    </rPh>
    <rPh sb="2" eb="4">
      <t>キジュン</t>
    </rPh>
    <rPh sb="4" eb="6">
      <t>カカク</t>
    </rPh>
    <rPh sb="6" eb="8">
      <t>カゲン</t>
    </rPh>
    <phoneticPr fontId="3"/>
  </si>
  <si>
    <t>調査基準価格（税込）の決定</t>
    <rPh sb="0" eb="2">
      <t>チョウサ</t>
    </rPh>
    <rPh sb="2" eb="4">
      <t>キジュン</t>
    </rPh>
    <rPh sb="4" eb="6">
      <t>カカク</t>
    </rPh>
    <rPh sb="7" eb="9">
      <t>ゼイコ</t>
    </rPh>
    <rPh sb="11" eb="13">
      <t>ケッテイ</t>
    </rPh>
    <phoneticPr fontId="3"/>
  </si>
  <si>
    <t>【現行】</t>
    <rPh sb="1" eb="3">
      <t>ゲンコウ</t>
    </rPh>
    <phoneticPr fontId="3"/>
  </si>
  <si>
    <t>直接測量費</t>
    <rPh sb="0" eb="2">
      <t>チョクセツ</t>
    </rPh>
    <rPh sb="2" eb="5">
      <t>ソクリョウヒ</t>
    </rPh>
    <phoneticPr fontId="3"/>
  </si>
  <si>
    <t>諸経費</t>
    <rPh sb="0" eb="3">
      <t>ショケイヒ</t>
    </rPh>
    <phoneticPr fontId="3"/>
  </si>
  <si>
    <t>測量調査費</t>
    <rPh sb="0" eb="2">
      <t>ソクリョウ</t>
    </rPh>
    <rPh sb="2" eb="5">
      <t>チョウサヒ</t>
    </rPh>
    <phoneticPr fontId="3"/>
  </si>
  <si>
    <t xml:space="preserve"> １　測量業務</t>
    <rPh sb="3" eb="5">
      <t>ソクリョウ</t>
    </rPh>
    <rPh sb="5" eb="7">
      <t>ギョウム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</si>
  <si>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</si>
  <si>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合計</t>
    <rPh sb="0" eb="2">
      <t>ゴウケイ</t>
    </rPh>
    <phoneticPr fontId="3"/>
  </si>
  <si>
    <t>（1円未満切捨て）</t>
    <rPh sb="2" eb="3">
      <t>エン</t>
    </rPh>
    <rPh sb="3" eb="5">
      <t>ミマン</t>
    </rPh>
    <rPh sb="5" eb="6">
      <t>キ</t>
    </rPh>
    <rPh sb="6" eb="7">
      <t>ス</t>
    </rPh>
    <phoneticPr fontId="3"/>
  </si>
  <si>
    <t>（1円未満切上げ）</t>
    <rPh sb="2" eb="3">
      <t>エン</t>
    </rPh>
    <rPh sb="3" eb="5">
      <t>ミマン</t>
    </rPh>
    <rPh sb="5" eb="6">
      <t>キ</t>
    </rPh>
    <rPh sb="6" eb="7">
      <t>ア</t>
    </rPh>
    <phoneticPr fontId="3"/>
  </si>
  <si>
    <t>1円未満切捨て</t>
    <rPh sb="1" eb="2">
      <t>エン</t>
    </rPh>
    <rPh sb="2" eb="4">
      <t>ミマン</t>
    </rPh>
    <rPh sb="4" eb="5">
      <t>キ</t>
    </rPh>
    <rPh sb="5" eb="6">
      <t>ス</t>
    </rPh>
    <phoneticPr fontId="3"/>
  </si>
  <si>
    <t>＋</t>
    <phoneticPr fontId="3"/>
  </si>
  <si>
    <t>＝</t>
    <phoneticPr fontId="3"/>
  </si>
  <si>
    <t>Ａ</t>
    <phoneticPr fontId="3"/>
  </si>
  <si>
    <t>Ｂ</t>
    <phoneticPr fontId="3"/>
  </si>
  <si>
    <t>工事価格（税抜）</t>
    <rPh sb="0" eb="2">
      <t>コウジ</t>
    </rPh>
    <rPh sb="2" eb="4">
      <t>カカク</t>
    </rPh>
    <rPh sb="5" eb="7">
      <t>ゼイヌ</t>
    </rPh>
    <phoneticPr fontId="3"/>
  </si>
  <si>
    <t>Ａ</t>
  </si>
  <si>
    <t>Ｂ</t>
  </si>
  <si>
    <t>Ｃ</t>
  </si>
  <si>
    <t>Ｃ</t>
    <phoneticPr fontId="3"/>
  </si>
  <si>
    <t>Ｄ</t>
  </si>
  <si>
    <t>Ｄ</t>
    <phoneticPr fontId="3"/>
  </si>
  <si>
    <t>Ｄ’</t>
  </si>
  <si>
    <t>Ｄ’</t>
    <phoneticPr fontId="3"/>
  </si>
  <si>
    <t>　①工事価格ａが1000万円以上の場合は10万円未満切上げ</t>
    <phoneticPr fontId="3"/>
  </si>
  <si>
    <t>　②工事価格ａが1000万円未満の場合は1万円未満切上げ</t>
    <phoneticPr fontId="3"/>
  </si>
  <si>
    <t>ａ</t>
    <phoneticPr fontId="3"/>
  </si>
  <si>
    <t>Ａ 予定価格×100/110＝</t>
    <phoneticPr fontId="3"/>
  </si>
  <si>
    <t>Ｂ≧Ｄ≧Ｃ　→　Ｄ</t>
  </si>
  <si>
    <t>Ｂ≧Ｄ≧Ｃ　→　Ｄ</t>
    <phoneticPr fontId="3"/>
  </si>
  <si>
    <t>※端数処理は、次の①又は②による</t>
    <rPh sb="1" eb="3">
      <t>ハスウ</t>
    </rPh>
    <rPh sb="3" eb="5">
      <t>ショリ</t>
    </rPh>
    <rPh sb="7" eb="8">
      <t>ツギ</t>
    </rPh>
    <rPh sb="10" eb="11">
      <t>マタ</t>
    </rPh>
    <phoneticPr fontId="3"/>
  </si>
  <si>
    <t>計×1.1（税込） …Ｄ</t>
    <rPh sb="0" eb="1">
      <t>ケイ</t>
    </rPh>
    <rPh sb="6" eb="8">
      <t>ゼイコ</t>
    </rPh>
    <phoneticPr fontId="3"/>
  </si>
  <si>
    <t>計（税抜）</t>
    <rPh sb="0" eb="1">
      <t>ケイ</t>
    </rPh>
    <rPh sb="2" eb="4">
      <t>ゼイヌ</t>
    </rPh>
    <phoneticPr fontId="3"/>
  </si>
  <si>
    <t>【改正】</t>
    <rPh sb="1" eb="3">
      <t>カイセイ</t>
    </rPh>
    <phoneticPr fontId="3"/>
  </si>
  <si>
    <t>業務価格（税抜）</t>
    <rPh sb="0" eb="2">
      <t>ギョウム</t>
    </rPh>
    <rPh sb="2" eb="4">
      <t>カカク</t>
    </rPh>
    <rPh sb="5" eb="7">
      <t>ゼイヌ</t>
    </rPh>
    <phoneticPr fontId="3"/>
  </si>
  <si>
    <t>Ｂ＜Ｄ≧Ｃ　→　Ｂ</t>
    <phoneticPr fontId="3"/>
  </si>
  <si>
    <t>測量Ａ＋設計Ａ</t>
    <rPh sb="0" eb="2">
      <t>ソクリョウ</t>
    </rPh>
    <rPh sb="4" eb="6">
      <t>セッケイ</t>
    </rPh>
    <phoneticPr fontId="3"/>
  </si>
  <si>
    <t>測量Ｄ'＋設計Ｄ'</t>
    <rPh sb="0" eb="2">
      <t>ソクリョウ</t>
    </rPh>
    <rPh sb="5" eb="7">
      <t>セッケイ</t>
    </rPh>
    <phoneticPr fontId="3"/>
  </si>
  <si>
    <t>測量ａ＋設計ａ</t>
    <rPh sb="0" eb="2">
      <t>ソクリョウ</t>
    </rPh>
    <rPh sb="4" eb="6">
      <t>セッケイ</t>
    </rPh>
    <phoneticPr fontId="3"/>
  </si>
  <si>
    <t>調査基準価格（税込）</t>
    <rPh sb="0" eb="2">
      <t>チョウサ</t>
    </rPh>
    <rPh sb="2" eb="4">
      <t>キジュン</t>
    </rPh>
    <rPh sb="4" eb="6">
      <t>カカク</t>
    </rPh>
    <rPh sb="7" eb="9">
      <t>ゼイコ</t>
    </rPh>
    <phoneticPr fontId="3"/>
  </si>
  <si>
    <r>
      <t>直接原価</t>
    </r>
    <r>
      <rPr>
        <sz val="10"/>
        <color theme="1"/>
        <rFont val="BIZ UDゴシック"/>
        <family val="3"/>
        <charset val="128"/>
      </rPr>
      <t>（直接人件費＋直接経費）</t>
    </r>
    <rPh sb="0" eb="2">
      <t>チョクセツ</t>
    </rPh>
    <rPh sb="2" eb="4">
      <t>ゲンカ</t>
    </rPh>
    <rPh sb="5" eb="7">
      <t>チョクセツ</t>
    </rPh>
    <rPh sb="7" eb="10">
      <t>ジンケンヒ</t>
    </rPh>
    <rPh sb="11" eb="13">
      <t>チョクセツ</t>
    </rPh>
    <rPh sb="13" eb="15">
      <t>ケイヒ</t>
    </rPh>
    <phoneticPr fontId="3"/>
  </si>
  <si>
    <t xml:space="preserve"> ２　設計業務</t>
    <rPh sb="3" eb="5">
      <t>セッケイ</t>
    </rPh>
    <rPh sb="5" eb="7">
      <t>ギョウム</t>
    </rPh>
    <phoneticPr fontId="3"/>
  </si>
  <si>
    <t>【現行】　樋門樋管工</t>
    <rPh sb="1" eb="3">
      <t>ゲンコウ</t>
    </rPh>
    <rPh sb="5" eb="6">
      <t>ヒ</t>
    </rPh>
    <rPh sb="6" eb="7">
      <t>モン</t>
    </rPh>
    <rPh sb="7" eb="8">
      <t>ヒ</t>
    </rPh>
    <rPh sb="8" eb="10">
      <t>カンコウ</t>
    </rPh>
    <phoneticPr fontId="3"/>
  </si>
  <si>
    <t>計（税抜）端数処理</t>
    <rPh sb="0" eb="1">
      <t>ケイ</t>
    </rPh>
    <rPh sb="2" eb="4">
      <t>ゼイヌ</t>
    </rPh>
    <rPh sb="5" eb="7">
      <t>ハスウ</t>
    </rPh>
    <rPh sb="7" eb="9">
      <t>ショリ</t>
    </rPh>
    <phoneticPr fontId="3"/>
  </si>
  <si>
    <t>①10万円未満切上げ</t>
    <phoneticPr fontId="3"/>
  </si>
  <si>
    <r>
      <t>計（税抜）端数処理</t>
    </r>
    <r>
      <rPr>
        <sz val="11"/>
        <color rgb="FFFF0000"/>
        <rFont val="BIZ UDゴシック"/>
        <family val="3"/>
        <charset val="128"/>
      </rPr>
      <t>※</t>
    </r>
    <rPh sb="0" eb="1">
      <t>ケイ</t>
    </rPh>
    <rPh sb="2" eb="4">
      <t>ゼイヌ</t>
    </rPh>
    <rPh sb="5" eb="7">
      <t>ハスウ</t>
    </rPh>
    <rPh sb="7" eb="9">
      <t>ショリ</t>
    </rPh>
    <phoneticPr fontId="3"/>
  </si>
  <si>
    <t>②1万円未満切上げ</t>
    <phoneticPr fontId="3"/>
  </si>
  <si>
    <t>　①業務価格ａが1000万円以上の場合は10万円未満切上げ</t>
    <rPh sb="2" eb="4">
      <t>ギョウム</t>
    </rPh>
    <phoneticPr fontId="3"/>
  </si>
  <si>
    <t>　②業務価格ａが1000万円未満の場合は1万円未満切上げ</t>
    <phoneticPr fontId="3"/>
  </si>
  <si>
    <t>　①業務価格ａが1000万円以上の場合は10万円未満切上げ</t>
    <phoneticPr fontId="3"/>
  </si>
  <si>
    <r>
      <t>低入札価格調査基準価格及び最低制限価格の計算例（一の契約の中に二以上の委託業務が含まれる場合）</t>
    </r>
    <r>
      <rPr>
        <sz val="14"/>
        <color theme="1"/>
        <rFont val="BIZ UDゴシック"/>
        <family val="3"/>
        <charset val="128"/>
      </rPr>
      <t>（単位：円）</t>
    </r>
    <rPh sb="0" eb="1">
      <t>テイ</t>
    </rPh>
    <rPh sb="1" eb="3">
      <t>ニュウサツ</t>
    </rPh>
    <rPh sb="3" eb="5">
      <t>カカク</t>
    </rPh>
    <rPh sb="5" eb="7">
      <t>チョウサ</t>
    </rPh>
    <rPh sb="7" eb="9">
      <t>キジュン</t>
    </rPh>
    <rPh sb="9" eb="11">
      <t>カカク</t>
    </rPh>
    <rPh sb="11" eb="12">
      <t>オヨ</t>
    </rPh>
    <rPh sb="13" eb="15">
      <t>サイテイ</t>
    </rPh>
    <rPh sb="15" eb="17">
      <t>セイゲン</t>
    </rPh>
    <rPh sb="17" eb="19">
      <t>カカク</t>
    </rPh>
    <rPh sb="20" eb="23">
      <t>ケイサンレイ</t>
    </rPh>
    <rPh sb="24" eb="25">
      <t>イチ</t>
    </rPh>
    <rPh sb="26" eb="28">
      <t>ケイヤク</t>
    </rPh>
    <rPh sb="29" eb="30">
      <t>ナカ</t>
    </rPh>
    <rPh sb="31" eb="32">
      <t>ニ</t>
    </rPh>
    <rPh sb="32" eb="34">
      <t>イジョウ</t>
    </rPh>
    <rPh sb="35" eb="37">
      <t>イタク</t>
    </rPh>
    <rPh sb="37" eb="39">
      <t>ギョウム</t>
    </rPh>
    <rPh sb="40" eb="41">
      <t>フク</t>
    </rPh>
    <rPh sb="44" eb="46">
      <t>バアイ</t>
    </rPh>
    <rPh sb="48" eb="50">
      <t>タンイ</t>
    </rPh>
    <rPh sb="51" eb="52">
      <t>エン</t>
    </rPh>
    <phoneticPr fontId="3"/>
  </si>
  <si>
    <t>低入札価格調査基準価格及び最低制限価格の計算例（工事）（単位：円）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</si>
</sst>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×&quot;0.00&quot;＝&quot;"/>
  </numFmts>
  <fonts count="18" x14ac:knownFonts="1">
    <font>
      <sz val="9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2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2" fillId="0" borderId="5" xfId="1" applyFont="1" applyBorder="1">
      <alignment vertical="center"/>
    </xf>
    <xf numFmtId="0" fontId="2" fillId="0" borderId="6" xfId="0" applyFont="1" applyBorder="1">
      <alignment vertical="center"/>
    </xf>
    <xf numFmtId="38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Border="1">
      <alignment vertical="center"/>
    </xf>
    <xf numFmtId="38" fontId="2" fillId="0" borderId="8" xfId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applyFont="1">
      <alignment vertical="center"/>
    </xf>
    <xf numFmtId="38" fontId="2" fillId="0" borderId="3" xfId="1" applyFont="1" applyBorder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6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>
      <alignment vertical="center"/>
    </xf>
    <xf numFmtId="0" fontId="10" fillId="0" borderId="0" xfId="0" applyFont="1">
      <alignment vertical="center"/>
    </xf>
    <xf numFmtId="0" fontId="2" fillId="0" borderId="15" xfId="0" applyFont="1" applyBorder="1">
      <alignment vertical="center"/>
    </xf>
    <xf numFmtId="38" fontId="2" fillId="0" borderId="16" xfId="1" applyFont="1" applyBorder="1">
      <alignment vertical="center"/>
    </xf>
    <xf numFmtId="0" fontId="4" fillId="0" borderId="16" xfId="0" applyFont="1" applyBorder="1">
      <alignment vertical="center"/>
    </xf>
    <xf numFmtId="0" fontId="7" fillId="0" borderId="5" xfId="0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38" fontId="2" fillId="0" borderId="9" xfId="1" applyFont="1" applyBorder="1">
      <alignment vertical="center"/>
    </xf>
    <xf numFmtId="176" fontId="2" fillId="0" borderId="0" xfId="0" applyNumberFormat="1" applyFont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19" xfId="1" applyFont="1" applyBorder="1">
      <alignment vertical="center"/>
    </xf>
    <xf numFmtId="0" fontId="10" fillId="0" borderId="20" xfId="0" applyFont="1" applyBorder="1">
      <alignment vertical="center"/>
    </xf>
    <xf numFmtId="0" fontId="2" fillId="0" borderId="21" xfId="0" applyFont="1" applyBorder="1">
      <alignment vertical="center"/>
    </xf>
    <xf numFmtId="38" fontId="2" fillId="0" borderId="0" xfId="1" applyFont="1" applyBorder="1">
      <alignment vertical="center"/>
    </xf>
    <xf numFmtId="0" fontId="2" fillId="0" borderId="22" xfId="0" applyFont="1" applyBorder="1">
      <alignment vertical="center"/>
    </xf>
    <xf numFmtId="0" fontId="9" fillId="0" borderId="0" xfId="0" applyFont="1">
      <alignment vertical="center"/>
    </xf>
    <xf numFmtId="38" fontId="6" fillId="0" borderId="0" xfId="1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38" fontId="8" fillId="0" borderId="0" xfId="1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38" fontId="2" fillId="0" borderId="24" xfId="1" applyFont="1" applyBorder="1">
      <alignment vertical="center"/>
    </xf>
    <xf numFmtId="0" fontId="2" fillId="0" borderId="25" xfId="0" applyFont="1" applyBorder="1">
      <alignment vertical="center"/>
    </xf>
    <xf numFmtId="38" fontId="2" fillId="0" borderId="22" xfId="1" applyFont="1" applyBorder="1">
      <alignment vertical="center"/>
    </xf>
    <xf numFmtId="38" fontId="2" fillId="0" borderId="21" xfId="1" applyFont="1" applyBorder="1">
      <alignment vertical="center"/>
    </xf>
    <xf numFmtId="38" fontId="8" fillId="0" borderId="21" xfId="1" applyFont="1" applyBorder="1">
      <alignment vertical="center"/>
    </xf>
    <xf numFmtId="38" fontId="6" fillId="0" borderId="0" xfId="1" applyFont="1" applyBorder="1" applyAlignment="1">
      <alignment horizontal="center" vertical="center"/>
    </xf>
    <xf numFmtId="0" fontId="11" fillId="0" borderId="0" xfId="0" applyFont="1">
      <alignment vertical="center"/>
    </xf>
    <xf numFmtId="38" fontId="6" fillId="0" borderId="6" xfId="0" applyNumberFormat="1" applyFont="1" applyBorder="1">
      <alignment vertical="center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38" fontId="5" fillId="0" borderId="0" xfId="1" applyFont="1">
      <alignment vertical="center"/>
    </xf>
    <xf numFmtId="38" fontId="14" fillId="0" borderId="0" xfId="1" applyFont="1">
      <alignment vertical="center"/>
    </xf>
    <xf numFmtId="38" fontId="6" fillId="0" borderId="17" xfId="1" applyFont="1" applyBorder="1">
      <alignment vertical="center"/>
    </xf>
    <xf numFmtId="38" fontId="6" fillId="0" borderId="3" xfId="1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38" fontId="16" fillId="0" borderId="0" xfId="0" applyNumberFormat="1" applyFont="1">
      <alignment vertical="center"/>
    </xf>
    <xf numFmtId="0" fontId="5" fillId="0" borderId="21" xfId="0" applyFont="1" applyBorder="1">
      <alignment vertical="center"/>
    </xf>
    <xf numFmtId="38" fontId="5" fillId="0" borderId="0" xfId="1" applyFont="1" applyBorder="1">
      <alignment vertical="center"/>
    </xf>
    <xf numFmtId="0" fontId="5" fillId="0" borderId="22" xfId="0" applyFont="1" applyBorder="1">
      <alignment vertical="center"/>
    </xf>
    <xf numFmtId="38" fontId="5" fillId="0" borderId="21" xfId="1" applyFont="1" applyBorder="1">
      <alignment vertical="center"/>
    </xf>
    <xf numFmtId="0" fontId="2" fillId="0" borderId="9" xfId="0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1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26</xdr:row>
      <xdr:rowOff>95250</xdr:rowOff>
    </xdr:from>
    <xdr:to>
      <xdr:col>4</xdr:col>
      <xdr:colOff>152400</xdr:colOff>
      <xdr:row>28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52825" y="5048250"/>
          <a:ext cx="62865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28</xdr:row>
      <xdr:rowOff>95250</xdr:rowOff>
    </xdr:from>
    <xdr:to>
      <xdr:col>4</xdr:col>
      <xdr:colOff>152400</xdr:colOff>
      <xdr:row>30</xdr:row>
      <xdr:rowOff>171450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52825" y="5048250"/>
          <a:ext cx="62865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561975</xdr:colOff>
      <xdr:row>28</xdr:row>
      <xdr:rowOff>95250</xdr:rowOff>
    </xdr:from>
    <xdr:to>
      <xdr:col>14</xdr:col>
      <xdr:colOff>152400</xdr:colOff>
      <xdr:row>30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52825" y="5048250"/>
          <a:ext cx="62865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483445</xdr:colOff>
      <xdr:row>28</xdr:row>
      <xdr:rowOff>71967</xdr:rowOff>
    </xdr:from>
    <xdr:to>
      <xdr:col>24</xdr:col>
      <xdr:colOff>1134533</xdr:colOff>
      <xdr:row>30</xdr:row>
      <xdr:rowOff>148167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823178" y="5422900"/>
          <a:ext cx="651088" cy="4656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workbookViewId="0"/>
  </sheetViews>
  <sheetFormatPr defaultColWidth="9.33203125" defaultRowHeight="13" x14ac:dyDescent="0.2"/>
  <cols>
    <col min="1" max="1" width="3.88671875" style="1" customWidth="1"/>
    <col min="2" max="2" width="4.6640625" style="1" customWidth="1"/>
    <col min="3" max="3" width="30.33203125" style="1" customWidth="1"/>
    <col min="4" max="4" width="17.6640625" style="2" customWidth="1"/>
    <col min="5" max="5" width="11.109375" style="1" customWidth="1"/>
    <col min="6" max="6" width="16.33203125" style="1" customWidth="1"/>
    <col min="7" max="7" width="9.33203125" style="1"/>
    <col min="8" max="8" width="21.109375" style="1" customWidth="1"/>
    <col min="9" max="9" width="12.33203125" style="1" customWidth="1"/>
    <col min="10" max="10" width="12.6640625" style="1" bestFit="1" customWidth="1"/>
    <col min="11" max="11" width="20.6640625" style="1" bestFit="1" customWidth="1"/>
    <col min="12" max="14" width="9.33203125" style="1"/>
    <col min="15" max="15" width="2.88671875" style="1" customWidth="1"/>
    <col min="16" max="16384" width="9.33203125" style="1"/>
  </cols>
  <sheetData>
    <row r="1" spans="1:11" ht="18.5" x14ac:dyDescent="0.2">
      <c r="A1" s="88" t="s">
        <v>65</v>
      </c>
    </row>
    <row r="2" spans="1:11" ht="15" customHeight="1" x14ac:dyDescent="0.2"/>
    <row r="3" spans="1:11" ht="15" customHeight="1" x14ac:dyDescent="0.2"/>
    <row r="4" spans="1:11" ht="15" customHeight="1" x14ac:dyDescent="0.2"/>
    <row r="5" spans="1:11" s="21" customFormat="1" ht="16" x14ac:dyDescent="0.2">
      <c r="A5" s="21" t="s">
        <v>56</v>
      </c>
      <c r="D5" s="73"/>
    </row>
    <row r="6" spans="1:11" ht="15" customHeight="1" x14ac:dyDescent="0.2">
      <c r="K6" s="2"/>
    </row>
    <row r="7" spans="1:11" ht="15" customHeight="1" x14ac:dyDescent="0.2">
      <c r="B7" s="26" t="s">
        <v>27</v>
      </c>
      <c r="C7" s="1" t="s">
        <v>11</v>
      </c>
      <c r="F7" s="2">
        <v>11088000</v>
      </c>
      <c r="K7" s="2"/>
    </row>
    <row r="8" spans="1:11" ht="15" customHeight="1" x14ac:dyDescent="0.2">
      <c r="B8" s="26"/>
      <c r="K8" s="2"/>
    </row>
    <row r="9" spans="1:11" ht="15" customHeight="1" x14ac:dyDescent="0.2">
      <c r="B9" s="26" t="s">
        <v>28</v>
      </c>
      <c r="C9" s="1" t="s">
        <v>12</v>
      </c>
      <c r="D9" s="2">
        <f>F7</f>
        <v>11088000</v>
      </c>
      <c r="E9" s="43">
        <v>0.92</v>
      </c>
      <c r="F9" s="2">
        <f>ROUNDDOWN(D9*E9,0)</f>
        <v>10200960</v>
      </c>
      <c r="G9" s="16" t="s">
        <v>8</v>
      </c>
      <c r="K9" s="2"/>
    </row>
    <row r="10" spans="1:11" ht="15" customHeight="1" x14ac:dyDescent="0.2">
      <c r="B10" s="26"/>
      <c r="E10" s="32"/>
      <c r="K10" s="2"/>
    </row>
    <row r="11" spans="1:11" ht="15" customHeight="1" x14ac:dyDescent="0.2">
      <c r="B11" s="26" t="s">
        <v>33</v>
      </c>
      <c r="C11" s="1" t="s">
        <v>13</v>
      </c>
      <c r="D11" s="2">
        <f>F7</f>
        <v>11088000</v>
      </c>
      <c r="E11" s="43">
        <v>0.75</v>
      </c>
      <c r="F11" s="2">
        <f>ROUNDUP(D11*E11,0)</f>
        <v>8316000</v>
      </c>
      <c r="G11" s="16" t="s">
        <v>9</v>
      </c>
      <c r="K11" s="2"/>
    </row>
    <row r="12" spans="1:11" ht="15" customHeight="1" x14ac:dyDescent="0.2">
      <c r="B12" s="26"/>
      <c r="K12" s="2"/>
    </row>
    <row r="13" spans="1:11" ht="15" customHeight="1" x14ac:dyDescent="0.2">
      <c r="B13" s="26" t="s">
        <v>35</v>
      </c>
      <c r="C13" s="1" t="s">
        <v>10</v>
      </c>
      <c r="K13" s="2"/>
    </row>
    <row r="14" spans="1:11" ht="15" customHeight="1" x14ac:dyDescent="0.2">
      <c r="B14" s="27"/>
      <c r="C14" s="14" t="s">
        <v>4</v>
      </c>
      <c r="D14" s="85" t="s">
        <v>3</v>
      </c>
      <c r="E14" s="86"/>
      <c r="F14" s="15"/>
      <c r="G14" s="20"/>
      <c r="H14" s="14"/>
      <c r="J14" s="2"/>
    </row>
    <row r="15" spans="1:11" ht="15" customHeight="1" x14ac:dyDescent="0.2">
      <c r="B15" s="27"/>
      <c r="C15" s="11" t="s">
        <v>7</v>
      </c>
      <c r="D15" s="13">
        <f>4970000</f>
        <v>4970000</v>
      </c>
      <c r="E15" s="40">
        <v>0.97</v>
      </c>
      <c r="F15" s="42">
        <f>D15*E15</f>
        <v>4820900</v>
      </c>
      <c r="G15" s="66"/>
      <c r="H15" s="19"/>
      <c r="J15" s="2"/>
    </row>
    <row r="16" spans="1:11" ht="15" customHeight="1" x14ac:dyDescent="0.2">
      <c r="B16" s="27"/>
      <c r="C16" s="6" t="s">
        <v>6</v>
      </c>
      <c r="D16" s="8">
        <v>1100000</v>
      </c>
      <c r="E16" s="41">
        <v>0.9</v>
      </c>
      <c r="F16" s="18">
        <f t="shared" ref="F16:F18" si="0">D16*E16</f>
        <v>990000</v>
      </c>
      <c r="G16" s="67"/>
      <c r="H16" s="6"/>
      <c r="J16" s="2"/>
    </row>
    <row r="17" spans="1:11" ht="15" customHeight="1" x14ac:dyDescent="0.2">
      <c r="B17" s="27"/>
      <c r="C17" s="6" t="s">
        <v>5</v>
      </c>
      <c r="D17" s="8">
        <f>2390000</f>
        <v>2390000</v>
      </c>
      <c r="E17" s="41">
        <v>0.9</v>
      </c>
      <c r="F17" s="18">
        <f t="shared" si="0"/>
        <v>2151000</v>
      </c>
      <c r="G17" s="67"/>
      <c r="H17" s="6"/>
      <c r="J17" s="2"/>
    </row>
    <row r="18" spans="1:11" ht="15" customHeight="1" x14ac:dyDescent="0.2">
      <c r="B18" s="27"/>
      <c r="C18" s="6" t="s">
        <v>1</v>
      </c>
      <c r="D18" s="8">
        <v>1620000</v>
      </c>
      <c r="E18" s="41">
        <v>0.68</v>
      </c>
      <c r="F18" s="18">
        <f t="shared" si="0"/>
        <v>1101600</v>
      </c>
      <c r="G18" s="17"/>
      <c r="H18" s="6"/>
      <c r="J18" s="2"/>
    </row>
    <row r="19" spans="1:11" ht="15" customHeight="1" x14ac:dyDescent="0.2">
      <c r="B19" s="27"/>
      <c r="C19" s="6" t="s">
        <v>46</v>
      </c>
      <c r="D19" s="8"/>
      <c r="E19" s="41"/>
      <c r="F19" s="18">
        <f>SUM(F15:F18)</f>
        <v>9063500</v>
      </c>
      <c r="G19" s="17"/>
      <c r="H19" s="6"/>
      <c r="J19" s="2"/>
    </row>
    <row r="20" spans="1:11" ht="15" customHeight="1" x14ac:dyDescent="0.2">
      <c r="B20" s="27"/>
      <c r="C20" s="6" t="s">
        <v>57</v>
      </c>
      <c r="D20" s="8"/>
      <c r="E20" s="6"/>
      <c r="F20" s="23">
        <f>ROUNDDOWN(F19,0)</f>
        <v>9063500</v>
      </c>
      <c r="G20" s="7" t="s">
        <v>0</v>
      </c>
      <c r="H20" s="6"/>
      <c r="J20" s="2"/>
    </row>
    <row r="21" spans="1:11" ht="15" customHeight="1" x14ac:dyDescent="0.2">
      <c r="B21" s="27"/>
      <c r="C21" s="3" t="s">
        <v>45</v>
      </c>
      <c r="D21" s="5"/>
      <c r="E21" s="3"/>
      <c r="F21" s="22">
        <f>ROUNDDOWN(F19*1.1,0)</f>
        <v>9969850</v>
      </c>
      <c r="G21" s="4" t="s">
        <v>0</v>
      </c>
      <c r="H21" s="3"/>
      <c r="J21" s="2"/>
    </row>
    <row r="22" spans="1:11" ht="15" customHeight="1" x14ac:dyDescent="0.2">
      <c r="B22" s="26"/>
      <c r="K22" s="2"/>
    </row>
    <row r="23" spans="1:11" ht="15" customHeight="1" x14ac:dyDescent="0.2">
      <c r="B23" s="26" t="s">
        <v>37</v>
      </c>
      <c r="C23" s="1" t="s">
        <v>14</v>
      </c>
      <c r="D23" s="1" t="s">
        <v>43</v>
      </c>
      <c r="F23" s="23">
        <f>F21</f>
        <v>9969850</v>
      </c>
      <c r="K23" s="2"/>
    </row>
    <row r="24" spans="1:11" ht="15" customHeight="1" x14ac:dyDescent="0.2">
      <c r="B24" s="26"/>
      <c r="K24" s="2"/>
    </row>
    <row r="25" spans="1:11" ht="15" customHeight="1" x14ac:dyDescent="0.2">
      <c r="B25" s="26"/>
      <c r="K25" s="2"/>
    </row>
    <row r="26" spans="1:11" ht="15" customHeight="1" x14ac:dyDescent="0.2">
      <c r="B26" s="26"/>
      <c r="K26" s="2"/>
    </row>
    <row r="27" spans="1:11" ht="15" customHeight="1" x14ac:dyDescent="0.2">
      <c r="B27" s="26"/>
      <c r="K27" s="2"/>
    </row>
    <row r="28" spans="1:11" ht="15" customHeight="1" x14ac:dyDescent="0.2">
      <c r="B28" s="26"/>
      <c r="K28" s="2"/>
    </row>
    <row r="29" spans="1:11" ht="15" customHeight="1" x14ac:dyDescent="0.2">
      <c r="B29" s="26"/>
      <c r="K29" s="2"/>
    </row>
    <row r="30" spans="1:11" ht="15" customHeight="1" x14ac:dyDescent="0.2">
      <c r="B30" s="26"/>
      <c r="K30" s="2"/>
    </row>
    <row r="31" spans="1:11" ht="15" customHeight="1" x14ac:dyDescent="0.2">
      <c r="B31" s="26"/>
      <c r="K31" s="2"/>
    </row>
    <row r="32" spans="1:11" s="21" customFormat="1" ht="16" x14ac:dyDescent="0.2">
      <c r="A32" s="21" t="s">
        <v>47</v>
      </c>
      <c r="D32" s="73"/>
      <c r="K32" s="73"/>
    </row>
    <row r="33" spans="2:11" ht="15" customHeight="1" x14ac:dyDescent="0.2">
      <c r="K33" s="2"/>
    </row>
    <row r="34" spans="2:11" ht="15" customHeight="1" x14ac:dyDescent="0.2">
      <c r="B34" s="26" t="s">
        <v>27</v>
      </c>
      <c r="C34" s="1" t="s">
        <v>11</v>
      </c>
      <c r="F34" s="2">
        <f>F7</f>
        <v>11088000</v>
      </c>
      <c r="K34" s="2"/>
    </row>
    <row r="35" spans="2:11" ht="15" customHeight="1" x14ac:dyDescent="0.2">
      <c r="B35" s="26"/>
      <c r="K35" s="2"/>
    </row>
    <row r="36" spans="2:11" ht="15" customHeight="1" x14ac:dyDescent="0.2">
      <c r="B36" s="28" t="s">
        <v>40</v>
      </c>
      <c r="C36" s="25" t="s">
        <v>29</v>
      </c>
      <c r="D36" s="87" t="s">
        <v>41</v>
      </c>
      <c r="E36" s="87"/>
      <c r="F36" s="29">
        <f>F34/1.1</f>
        <v>10080000</v>
      </c>
      <c r="K36" s="2"/>
    </row>
    <row r="37" spans="2:11" ht="15" customHeight="1" x14ac:dyDescent="0.2">
      <c r="K37" s="2"/>
    </row>
    <row r="38" spans="2:11" ht="15" customHeight="1" x14ac:dyDescent="0.2">
      <c r="B38" s="26" t="s">
        <v>28</v>
      </c>
      <c r="C38" s="1" t="s">
        <v>12</v>
      </c>
      <c r="D38" s="2">
        <f>F34</f>
        <v>11088000</v>
      </c>
      <c r="E38" s="43">
        <v>0.92</v>
      </c>
      <c r="F38" s="34">
        <f>ROUNDDOWN(D38*E38,0)</f>
        <v>10200960</v>
      </c>
      <c r="G38" s="16" t="s">
        <v>8</v>
      </c>
      <c r="K38" s="2"/>
    </row>
    <row r="39" spans="2:11" ht="15" customHeight="1" x14ac:dyDescent="0.2">
      <c r="B39" s="26"/>
      <c r="E39" s="32"/>
      <c r="F39" s="32"/>
      <c r="K39" s="2"/>
    </row>
    <row r="40" spans="2:11" ht="15" customHeight="1" x14ac:dyDescent="0.2">
      <c r="B40" s="26" t="s">
        <v>33</v>
      </c>
      <c r="C40" s="1" t="s">
        <v>13</v>
      </c>
      <c r="D40" s="2">
        <f>F34</f>
        <v>11088000</v>
      </c>
      <c r="E40" s="43">
        <v>0.75</v>
      </c>
      <c r="F40" s="34">
        <f>ROUNDUP(D40*E40,0)</f>
        <v>8316000</v>
      </c>
      <c r="G40" s="16" t="s">
        <v>9</v>
      </c>
      <c r="K40" s="2"/>
    </row>
    <row r="41" spans="2:11" ht="15" customHeight="1" x14ac:dyDescent="0.2">
      <c r="B41" s="26"/>
      <c r="K41" s="2"/>
    </row>
    <row r="42" spans="2:11" ht="15" customHeight="1" x14ac:dyDescent="0.2">
      <c r="B42" s="26" t="s">
        <v>35</v>
      </c>
      <c r="C42" s="1" t="s">
        <v>10</v>
      </c>
      <c r="K42" s="2"/>
    </row>
    <row r="43" spans="2:11" ht="15" customHeight="1" x14ac:dyDescent="0.2">
      <c r="B43" s="27"/>
      <c r="C43" s="14" t="s">
        <v>4</v>
      </c>
      <c r="D43" s="85" t="s">
        <v>3</v>
      </c>
      <c r="E43" s="86"/>
      <c r="F43" s="15"/>
      <c r="G43" s="20"/>
      <c r="H43" s="14"/>
      <c r="J43" s="2"/>
    </row>
    <row r="44" spans="2:11" ht="15" customHeight="1" x14ac:dyDescent="0.2">
      <c r="B44" s="27"/>
      <c r="C44" s="11" t="s">
        <v>7</v>
      </c>
      <c r="D44" s="13">
        <f>4970000</f>
        <v>4970000</v>
      </c>
      <c r="E44" s="40">
        <v>0.97</v>
      </c>
      <c r="F44" s="42">
        <f>D44*E44</f>
        <v>4820900</v>
      </c>
      <c r="G44" s="66"/>
      <c r="H44" s="19"/>
      <c r="J44" s="2"/>
    </row>
    <row r="45" spans="2:11" ht="15" customHeight="1" x14ac:dyDescent="0.2">
      <c r="B45" s="27"/>
      <c r="C45" s="6" t="s">
        <v>6</v>
      </c>
      <c r="D45" s="8">
        <v>1100000</v>
      </c>
      <c r="E45" s="41">
        <v>0.9</v>
      </c>
      <c r="F45" s="18">
        <f t="shared" ref="F45:F47" si="1">D45*E45</f>
        <v>990000</v>
      </c>
      <c r="G45" s="67"/>
      <c r="H45" s="6"/>
      <c r="J45" s="2"/>
    </row>
    <row r="46" spans="2:11" ht="15" customHeight="1" x14ac:dyDescent="0.2">
      <c r="B46" s="27"/>
      <c r="C46" s="6" t="s">
        <v>5</v>
      </c>
      <c r="D46" s="8">
        <f>2390000</f>
        <v>2390000</v>
      </c>
      <c r="E46" s="41">
        <v>0.9</v>
      </c>
      <c r="F46" s="18">
        <f t="shared" si="1"/>
        <v>2151000</v>
      </c>
      <c r="G46" s="67"/>
      <c r="H46" s="6"/>
      <c r="J46" s="2"/>
    </row>
    <row r="47" spans="2:11" ht="15" customHeight="1" x14ac:dyDescent="0.2">
      <c r="B47" s="27"/>
      <c r="C47" s="6" t="s">
        <v>1</v>
      </c>
      <c r="D47" s="8">
        <v>1620000</v>
      </c>
      <c r="E47" s="41">
        <v>0.68</v>
      </c>
      <c r="F47" s="18">
        <f t="shared" si="1"/>
        <v>1101600</v>
      </c>
      <c r="G47" s="17"/>
      <c r="H47" s="6"/>
      <c r="J47" s="2"/>
    </row>
    <row r="48" spans="2:11" ht="15" customHeight="1" x14ac:dyDescent="0.2">
      <c r="B48" s="27"/>
      <c r="C48" s="6" t="s">
        <v>46</v>
      </c>
      <c r="D48" s="8"/>
      <c r="E48" s="41"/>
      <c r="F48" s="18">
        <f>SUM(F44:F47)</f>
        <v>9063500</v>
      </c>
      <c r="G48" s="17"/>
      <c r="H48" s="6"/>
      <c r="J48" s="2"/>
    </row>
    <row r="49" spans="2:11" ht="15" customHeight="1" x14ac:dyDescent="0.2">
      <c r="B49" s="27"/>
      <c r="C49" s="6" t="s">
        <v>59</v>
      </c>
      <c r="D49" s="8"/>
      <c r="E49" s="6"/>
      <c r="F49" s="65">
        <f>ROUNDUP(SUM(F44:F47),-5)</f>
        <v>9100000</v>
      </c>
      <c r="G49" s="39" t="s">
        <v>58</v>
      </c>
      <c r="H49" s="6"/>
      <c r="J49" s="2"/>
    </row>
    <row r="50" spans="2:11" ht="15" customHeight="1" x14ac:dyDescent="0.2">
      <c r="B50" s="27"/>
      <c r="C50" s="36" t="s">
        <v>45</v>
      </c>
      <c r="D50" s="37"/>
      <c r="E50" s="36"/>
      <c r="F50" s="75">
        <f>ROUNDDOWN(F49*1.1,0)</f>
        <v>10010000</v>
      </c>
      <c r="G50" s="38"/>
      <c r="H50" s="36"/>
      <c r="J50" s="2"/>
    </row>
    <row r="51" spans="2:11" ht="15" customHeight="1" x14ac:dyDescent="0.2">
      <c r="C51" s="30" t="s">
        <v>44</v>
      </c>
    </row>
    <row r="52" spans="2:11" ht="15" customHeight="1" x14ac:dyDescent="0.2">
      <c r="B52" s="24"/>
      <c r="C52" s="25" t="s">
        <v>38</v>
      </c>
      <c r="K52" s="2"/>
    </row>
    <row r="53" spans="2:11" s="32" customFormat="1" ht="15" customHeight="1" x14ac:dyDescent="0.2">
      <c r="B53" s="33"/>
      <c r="C53" s="25" t="s">
        <v>39</v>
      </c>
      <c r="F53" s="31"/>
      <c r="K53" s="34"/>
    </row>
    <row r="54" spans="2:11" s="32" customFormat="1" ht="15" customHeight="1" x14ac:dyDescent="0.2">
      <c r="B54" s="33"/>
      <c r="F54" s="31"/>
      <c r="K54" s="34"/>
    </row>
    <row r="55" spans="2:11" s="32" customFormat="1" ht="15" customHeight="1" x14ac:dyDescent="0.2">
      <c r="B55" s="26" t="s">
        <v>37</v>
      </c>
      <c r="C55" s="1" t="s">
        <v>14</v>
      </c>
      <c r="D55" s="1" t="s">
        <v>43</v>
      </c>
      <c r="F55" s="31">
        <f>F50</f>
        <v>10010000</v>
      </c>
      <c r="K55" s="34"/>
    </row>
    <row r="56" spans="2:11" ht="15" customHeight="1" x14ac:dyDescent="0.2">
      <c r="B56" s="28"/>
      <c r="C56" s="25"/>
      <c r="D56" s="1"/>
      <c r="F56" s="31"/>
      <c r="G56" s="30"/>
    </row>
    <row r="57" spans="2:11" ht="7.5" customHeight="1" x14ac:dyDescent="0.2">
      <c r="C57" s="30"/>
    </row>
    <row r="58" spans="2:11" ht="15" customHeight="1" x14ac:dyDescent="0.2">
      <c r="C58" s="30"/>
    </row>
    <row r="59" spans="2:11" ht="15" customHeight="1" x14ac:dyDescent="0.2">
      <c r="C59" s="30"/>
    </row>
    <row r="60" spans="2:11" ht="15" customHeight="1" x14ac:dyDescent="0.2">
      <c r="C60" s="30"/>
    </row>
    <row r="61" spans="2:11" ht="15" customHeight="1" x14ac:dyDescent="0.2">
      <c r="C61" s="30"/>
    </row>
    <row r="62" spans="2:11" ht="15" customHeight="1" x14ac:dyDescent="0.2">
      <c r="C62" s="30"/>
    </row>
    <row r="63" spans="2:11" s="25" customFormat="1" ht="15" customHeight="1" x14ac:dyDescent="0.2">
      <c r="D63" s="29"/>
      <c r="F63" s="29"/>
      <c r="G63" s="30"/>
    </row>
    <row r="64" spans="2:1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</sheetData>
  <mergeCells count="3">
    <mergeCell ref="D14:E14"/>
    <mergeCell ref="D36:E36"/>
    <mergeCell ref="D43:E43"/>
  </mergeCells>
  <phoneticPr fontId="3"/>
  <pageMargins left="0.70866141732283472" right="0.51181102362204722" top="0.74803149606299213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89"/>
  <sheetViews>
    <sheetView zoomScaleNormal="100" workbookViewId="0">
      <selection activeCell="M17" sqref="M17"/>
    </sheetView>
  </sheetViews>
  <sheetFormatPr defaultColWidth="9.33203125" defaultRowHeight="23" x14ac:dyDescent="0.2"/>
  <cols>
    <col min="1" max="1" width="3.88671875" style="1" customWidth="1"/>
    <col min="2" max="2" width="4.6640625" style="1" customWidth="1"/>
    <col min="3" max="3" width="35.44140625" style="1" customWidth="1"/>
    <col min="4" max="4" width="17.6640625" style="2" customWidth="1"/>
    <col min="5" max="5" width="11.6640625" style="1" customWidth="1"/>
    <col min="6" max="6" width="17.6640625" style="1" customWidth="1"/>
    <col min="7" max="7" width="9.33203125" style="1"/>
    <col min="8" max="8" width="10.109375" style="1" customWidth="1"/>
    <col min="9" max="9" width="2.44140625" style="1" customWidth="1"/>
    <col min="10" max="10" width="5.6640625" style="70" bestFit="1" customWidth="1"/>
    <col min="11" max="11" width="3.88671875" style="1" customWidth="1"/>
    <col min="12" max="12" width="4.6640625" style="1" customWidth="1"/>
    <col min="13" max="13" width="35.44140625" style="1" customWidth="1"/>
    <col min="14" max="14" width="17.6640625" style="2" customWidth="1"/>
    <col min="15" max="15" width="11.6640625" style="1" customWidth="1"/>
    <col min="16" max="16" width="17.6640625" style="1" customWidth="1"/>
    <col min="17" max="17" width="9.33203125" style="1"/>
    <col min="18" max="18" width="10.109375" style="1" customWidth="1"/>
    <col min="19" max="19" width="2.44140625" style="1" customWidth="1"/>
    <col min="20" max="20" width="5.6640625" style="70" bestFit="1" customWidth="1"/>
    <col min="21" max="21" width="3.88671875" style="1" customWidth="1"/>
    <col min="22" max="22" width="4.6640625" style="1" customWidth="1"/>
    <col min="23" max="23" width="26.109375" style="1" hidden="1" customWidth="1"/>
    <col min="24" max="24" width="2.33203125" style="1" customWidth="1"/>
    <col min="25" max="25" width="21" style="1" customWidth="1"/>
    <col min="26" max="26" width="17.6640625" style="1" customWidth="1"/>
    <col min="27" max="27" width="2.44140625" style="1" customWidth="1"/>
    <col min="28" max="16384" width="9.33203125" style="1"/>
  </cols>
  <sheetData>
    <row r="1" spans="1:27" x14ac:dyDescent="0.2">
      <c r="A1" s="69" t="s">
        <v>64</v>
      </c>
      <c r="K1" s="21"/>
    </row>
    <row r="2" spans="1:27" ht="15" customHeight="1" x14ac:dyDescent="0.2"/>
    <row r="3" spans="1:27" ht="15" customHeight="1" x14ac:dyDescent="0.2"/>
    <row r="4" spans="1:27" s="35" customFormat="1" ht="15" customHeight="1" x14ac:dyDescent="0.2">
      <c r="A4" s="44"/>
      <c r="B4" s="45"/>
      <c r="C4" s="45"/>
      <c r="D4" s="46"/>
      <c r="E4" s="45"/>
      <c r="F4" s="45"/>
      <c r="G4" s="45"/>
      <c r="H4" s="45"/>
      <c r="I4" s="47"/>
      <c r="J4" s="70"/>
      <c r="K4" s="44"/>
      <c r="L4" s="45"/>
      <c r="M4" s="45"/>
      <c r="N4" s="46"/>
      <c r="O4" s="45"/>
      <c r="P4" s="45"/>
      <c r="Q4" s="45"/>
      <c r="R4" s="45"/>
      <c r="S4" s="47"/>
      <c r="T4" s="70"/>
      <c r="U4" s="44"/>
      <c r="V4" s="45"/>
      <c r="W4" s="45"/>
      <c r="X4" s="45"/>
      <c r="Y4" s="45"/>
      <c r="Z4" s="45"/>
      <c r="AA4" s="47"/>
    </row>
    <row r="5" spans="1:27" s="21" customFormat="1" ht="16" x14ac:dyDescent="0.2">
      <c r="A5" s="80" t="s">
        <v>19</v>
      </c>
      <c r="D5" s="81"/>
      <c r="I5" s="82"/>
      <c r="K5" s="80" t="s">
        <v>55</v>
      </c>
      <c r="N5" s="81"/>
      <c r="S5" s="82"/>
      <c r="U5" s="80" t="s">
        <v>21</v>
      </c>
      <c r="AA5" s="82"/>
    </row>
    <row r="6" spans="1:27" s="21" customFormat="1" ht="15" customHeight="1" x14ac:dyDescent="0.2">
      <c r="A6" s="80"/>
      <c r="D6" s="81"/>
      <c r="I6" s="82"/>
      <c r="K6" s="80"/>
      <c r="N6" s="81"/>
      <c r="S6" s="82"/>
      <c r="U6" s="80"/>
      <c r="AA6" s="82"/>
    </row>
    <row r="7" spans="1:27" s="21" customFormat="1" ht="16" x14ac:dyDescent="0.2">
      <c r="A7" s="80" t="s">
        <v>15</v>
      </c>
      <c r="D7" s="81"/>
      <c r="I7" s="82"/>
      <c r="K7" s="80"/>
      <c r="N7" s="81"/>
      <c r="S7" s="82"/>
      <c r="U7" s="80"/>
      <c r="AA7" s="82"/>
    </row>
    <row r="8" spans="1:27" ht="15" customHeight="1" x14ac:dyDescent="0.2">
      <c r="A8" s="48"/>
      <c r="D8" s="49"/>
      <c r="I8" s="50"/>
      <c r="K8" s="48"/>
      <c r="N8" s="49"/>
      <c r="S8" s="50"/>
      <c r="U8" s="61"/>
      <c r="AA8" s="50"/>
    </row>
    <row r="9" spans="1:27" ht="15" customHeight="1" x14ac:dyDescent="0.2">
      <c r="A9" s="48"/>
      <c r="B9" s="26" t="s">
        <v>27</v>
      </c>
      <c r="C9" s="1" t="s">
        <v>11</v>
      </c>
      <c r="D9" s="49"/>
      <c r="F9" s="49">
        <v>6477900</v>
      </c>
      <c r="I9" s="50"/>
      <c r="K9" s="48"/>
      <c r="L9" s="26" t="s">
        <v>30</v>
      </c>
      <c r="M9" s="1" t="s">
        <v>11</v>
      </c>
      <c r="N9" s="49"/>
      <c r="P9" s="49">
        <v>2098800</v>
      </c>
      <c r="S9" s="50"/>
      <c r="U9" s="61"/>
      <c r="V9" s="77" t="s">
        <v>30</v>
      </c>
      <c r="W9" s="78" t="s">
        <v>11</v>
      </c>
      <c r="X9" s="78"/>
      <c r="Y9" s="78" t="s">
        <v>50</v>
      </c>
      <c r="Z9" s="79">
        <f>F9+P9</f>
        <v>8576700</v>
      </c>
      <c r="AA9" s="50"/>
    </row>
    <row r="10" spans="1:27" ht="15" customHeight="1" x14ac:dyDescent="0.2">
      <c r="A10" s="48"/>
      <c r="B10" s="26"/>
      <c r="D10" s="49"/>
      <c r="I10" s="50"/>
      <c r="K10" s="48"/>
      <c r="L10" s="26"/>
      <c r="N10" s="49"/>
      <c r="S10" s="50"/>
      <c r="U10" s="61"/>
      <c r="AA10" s="50"/>
    </row>
    <row r="11" spans="1:27" ht="15" customHeight="1" x14ac:dyDescent="0.2">
      <c r="A11" s="48"/>
      <c r="B11" s="26" t="s">
        <v>28</v>
      </c>
      <c r="C11" s="1" t="s">
        <v>12</v>
      </c>
      <c r="D11" s="49">
        <f>F9</f>
        <v>6477900</v>
      </c>
      <c r="E11" s="43">
        <v>0.82</v>
      </c>
      <c r="F11" s="49">
        <f>ROUNDDOWN(D11*E11,0)</f>
        <v>5311878</v>
      </c>
      <c r="G11" s="51" t="s">
        <v>22</v>
      </c>
      <c r="I11" s="50"/>
      <c r="K11" s="48"/>
      <c r="L11" s="26" t="s">
        <v>31</v>
      </c>
      <c r="M11" s="1" t="s">
        <v>12</v>
      </c>
      <c r="N11" s="49">
        <f>P9</f>
        <v>2098800</v>
      </c>
      <c r="O11" s="43">
        <v>0.8</v>
      </c>
      <c r="P11" s="49">
        <f>ROUNDDOWN(N11*O11,0)</f>
        <v>1679040</v>
      </c>
      <c r="Q11" s="51" t="s">
        <v>22</v>
      </c>
      <c r="S11" s="50"/>
      <c r="U11" s="61"/>
      <c r="AA11" s="50"/>
    </row>
    <row r="12" spans="1:27" ht="15" customHeight="1" x14ac:dyDescent="0.2">
      <c r="A12" s="48"/>
      <c r="B12" s="26"/>
      <c r="D12" s="49"/>
      <c r="E12" s="32"/>
      <c r="G12" s="32"/>
      <c r="I12" s="50"/>
      <c r="K12" s="48"/>
      <c r="L12" s="26"/>
      <c r="N12" s="49"/>
      <c r="O12" s="32"/>
      <c r="Q12" s="32"/>
      <c r="S12" s="50"/>
      <c r="U12" s="61"/>
      <c r="AA12" s="50"/>
    </row>
    <row r="13" spans="1:27" ht="15" customHeight="1" x14ac:dyDescent="0.2">
      <c r="A13" s="48"/>
      <c r="B13" s="26" t="s">
        <v>33</v>
      </c>
      <c r="C13" s="1" t="s">
        <v>13</v>
      </c>
      <c r="D13" s="49">
        <f>F9</f>
        <v>6477900</v>
      </c>
      <c r="E13" s="43">
        <v>0.6</v>
      </c>
      <c r="F13" s="49">
        <f>ROUNDUP(D13*E13,0)</f>
        <v>3886740</v>
      </c>
      <c r="G13" s="51" t="s">
        <v>23</v>
      </c>
      <c r="I13" s="50"/>
      <c r="K13" s="48"/>
      <c r="L13" s="26" t="s">
        <v>32</v>
      </c>
      <c r="M13" s="1" t="s">
        <v>13</v>
      </c>
      <c r="N13" s="49">
        <f>P9</f>
        <v>2098800</v>
      </c>
      <c r="O13" s="43">
        <v>0.6</v>
      </c>
      <c r="P13" s="49">
        <f>ROUNDUP(N13*O13,0)</f>
        <v>1259280</v>
      </c>
      <c r="Q13" s="51" t="s">
        <v>23</v>
      </c>
      <c r="S13" s="50"/>
      <c r="U13" s="61"/>
      <c r="AA13" s="50"/>
    </row>
    <row r="14" spans="1:27" ht="15" customHeight="1" x14ac:dyDescent="0.2">
      <c r="A14" s="48"/>
      <c r="B14" s="26"/>
      <c r="D14" s="49"/>
      <c r="I14" s="50"/>
      <c r="K14" s="48"/>
      <c r="L14" s="26"/>
      <c r="N14" s="49"/>
      <c r="S14" s="50"/>
      <c r="U14" s="61"/>
      <c r="AA14" s="50"/>
    </row>
    <row r="15" spans="1:27" ht="15" customHeight="1" x14ac:dyDescent="0.2">
      <c r="A15" s="48"/>
      <c r="B15" s="26" t="s">
        <v>35</v>
      </c>
      <c r="C15" s="1" t="s">
        <v>10</v>
      </c>
      <c r="D15" s="49"/>
      <c r="I15" s="50"/>
      <c r="K15" s="48"/>
      <c r="L15" s="26" t="s">
        <v>34</v>
      </c>
      <c r="M15" s="1" t="s">
        <v>10</v>
      </c>
      <c r="N15" s="49"/>
      <c r="S15" s="50"/>
      <c r="U15" s="61"/>
      <c r="AA15" s="50"/>
    </row>
    <row r="16" spans="1:27" ht="15" customHeight="1" x14ac:dyDescent="0.2">
      <c r="A16" s="48"/>
      <c r="B16" s="27"/>
      <c r="C16" s="14" t="s">
        <v>4</v>
      </c>
      <c r="D16" s="85" t="s">
        <v>3</v>
      </c>
      <c r="E16" s="86"/>
      <c r="F16" s="15"/>
      <c r="G16" s="20"/>
      <c r="H16" s="14"/>
      <c r="I16" s="50"/>
      <c r="K16" s="48"/>
      <c r="L16" s="27"/>
      <c r="M16" s="14" t="s">
        <v>4</v>
      </c>
      <c r="N16" s="85" t="s">
        <v>3</v>
      </c>
      <c r="O16" s="86"/>
      <c r="P16" s="15"/>
      <c r="Q16" s="20"/>
      <c r="R16" s="14"/>
      <c r="S16" s="60"/>
      <c r="T16" s="74"/>
      <c r="U16" s="48"/>
      <c r="AA16" s="50"/>
    </row>
    <row r="17" spans="1:27" ht="15" customHeight="1" x14ac:dyDescent="0.2">
      <c r="A17" s="48"/>
      <c r="B17" s="27"/>
      <c r="C17" s="11" t="s">
        <v>16</v>
      </c>
      <c r="D17" s="13">
        <v>3378000</v>
      </c>
      <c r="E17" s="40">
        <v>1</v>
      </c>
      <c r="F17" s="42">
        <f>D17*E17</f>
        <v>3378000</v>
      </c>
      <c r="G17" s="12"/>
      <c r="H17" s="19"/>
      <c r="I17" s="50"/>
      <c r="K17" s="48"/>
      <c r="L17" s="27"/>
      <c r="M17" s="11" t="s">
        <v>54</v>
      </c>
      <c r="N17" s="13">
        <v>837000</v>
      </c>
      <c r="O17" s="40">
        <v>1</v>
      </c>
      <c r="P17" s="42">
        <f>N17*O17</f>
        <v>837000</v>
      </c>
      <c r="Q17" s="12"/>
      <c r="R17" s="19"/>
      <c r="S17" s="60"/>
      <c r="T17" s="74"/>
      <c r="U17" s="48"/>
      <c r="AA17" s="50"/>
    </row>
    <row r="18" spans="1:27" ht="15" customHeight="1" x14ac:dyDescent="0.2">
      <c r="A18" s="48"/>
      <c r="B18" s="27"/>
      <c r="C18" s="6" t="s">
        <v>17</v>
      </c>
      <c r="D18" s="8">
        <v>2511000</v>
      </c>
      <c r="E18" s="41">
        <v>0.48</v>
      </c>
      <c r="F18" s="18">
        <f>D18*E18</f>
        <v>1205280</v>
      </c>
      <c r="G18" s="17"/>
      <c r="H18" s="6"/>
      <c r="I18" s="50"/>
      <c r="K18" s="48"/>
      <c r="L18" s="27"/>
      <c r="M18" s="6" t="s">
        <v>2</v>
      </c>
      <c r="N18" s="8">
        <v>404000</v>
      </c>
      <c r="O18" s="41">
        <v>0.9</v>
      </c>
      <c r="P18" s="18">
        <f t="shared" ref="P18:P19" si="0">N18*O18</f>
        <v>363600</v>
      </c>
      <c r="Q18" s="17"/>
      <c r="R18" s="6"/>
      <c r="S18" s="60"/>
      <c r="T18" s="74"/>
      <c r="U18" s="48"/>
      <c r="AA18" s="50"/>
    </row>
    <row r="19" spans="1:27" ht="15" customHeight="1" x14ac:dyDescent="0.2">
      <c r="A19" s="48"/>
      <c r="B19" s="27"/>
      <c r="C19" s="6" t="s">
        <v>18</v>
      </c>
      <c r="D19" s="8">
        <v>0</v>
      </c>
      <c r="E19" s="41">
        <v>1</v>
      </c>
      <c r="F19" s="18">
        <f t="shared" ref="F19" si="1">D19*E19</f>
        <v>0</v>
      </c>
      <c r="G19" s="7"/>
      <c r="H19" s="6"/>
      <c r="I19" s="50"/>
      <c r="K19" s="48"/>
      <c r="L19" s="27"/>
      <c r="M19" s="6" t="s">
        <v>20</v>
      </c>
      <c r="N19" s="8">
        <v>667000</v>
      </c>
      <c r="O19" s="41">
        <v>0.48</v>
      </c>
      <c r="P19" s="18">
        <f t="shared" si="0"/>
        <v>320160</v>
      </c>
      <c r="Q19" s="7"/>
      <c r="R19" s="6"/>
      <c r="S19" s="60"/>
      <c r="T19" s="74"/>
      <c r="U19" s="48"/>
      <c r="AA19" s="50"/>
    </row>
    <row r="20" spans="1:27" ht="15" customHeight="1" x14ac:dyDescent="0.2">
      <c r="A20" s="48"/>
      <c r="B20" s="27"/>
      <c r="C20" s="6"/>
      <c r="D20" s="8"/>
      <c r="E20" s="6"/>
      <c r="F20" s="18"/>
      <c r="G20" s="17"/>
      <c r="H20" s="6"/>
      <c r="I20" s="50"/>
      <c r="K20" s="48"/>
      <c r="L20" s="27"/>
      <c r="M20" s="6"/>
      <c r="N20" s="8"/>
      <c r="O20" s="6"/>
      <c r="P20" s="18"/>
      <c r="Q20" s="17"/>
      <c r="R20" s="6"/>
      <c r="S20" s="60"/>
      <c r="T20" s="74"/>
      <c r="U20" s="48"/>
      <c r="AA20" s="50"/>
    </row>
    <row r="21" spans="1:27" ht="15" customHeight="1" x14ac:dyDescent="0.2">
      <c r="A21" s="48"/>
      <c r="B21" s="27"/>
      <c r="C21" s="6" t="s">
        <v>46</v>
      </c>
      <c r="D21" s="8"/>
      <c r="E21" s="41"/>
      <c r="F21" s="10">
        <f>SUM(F17:F20)</f>
        <v>4583280</v>
      </c>
      <c r="G21" s="17"/>
      <c r="H21" s="6"/>
      <c r="I21" s="50"/>
      <c r="K21" s="48"/>
      <c r="L21" s="27"/>
      <c r="M21" s="6" t="s">
        <v>46</v>
      </c>
      <c r="N21" s="8"/>
      <c r="O21" s="41"/>
      <c r="P21" s="10">
        <f>SUM(P17:P20)</f>
        <v>1520760</v>
      </c>
      <c r="Q21" s="17"/>
      <c r="R21" s="6"/>
      <c r="S21" s="60"/>
      <c r="T21" s="74"/>
      <c r="U21" s="48"/>
      <c r="AA21" s="50"/>
    </row>
    <row r="22" spans="1:27" ht="15" customHeight="1" x14ac:dyDescent="0.2">
      <c r="A22" s="48"/>
      <c r="B22" s="27"/>
      <c r="C22" s="6" t="s">
        <v>57</v>
      </c>
      <c r="D22" s="8"/>
      <c r="E22" s="6"/>
      <c r="F22" s="23">
        <f>ROUNDDOWN(F21,0)</f>
        <v>4583280</v>
      </c>
      <c r="G22" s="7" t="s">
        <v>24</v>
      </c>
      <c r="H22" s="6"/>
      <c r="I22" s="50"/>
      <c r="K22" s="48"/>
      <c r="L22" s="27"/>
      <c r="M22" s="6" t="s">
        <v>57</v>
      </c>
      <c r="N22" s="8"/>
      <c r="O22" s="6"/>
      <c r="P22" s="23">
        <f>ROUNDDOWN(P21,0)</f>
        <v>1520760</v>
      </c>
      <c r="Q22" s="7" t="s">
        <v>24</v>
      </c>
      <c r="R22" s="6"/>
      <c r="S22" s="60"/>
      <c r="T22" s="74"/>
      <c r="U22" s="48"/>
      <c r="AA22" s="50"/>
    </row>
    <row r="23" spans="1:27" ht="15" customHeight="1" x14ac:dyDescent="0.2">
      <c r="A23" s="48"/>
      <c r="B23" s="27"/>
      <c r="C23" s="3" t="s">
        <v>45</v>
      </c>
      <c r="D23" s="5"/>
      <c r="E23" s="3"/>
      <c r="F23" s="22">
        <f>ROUNDDOWN(F22*1.1,0)</f>
        <v>5041608</v>
      </c>
      <c r="G23" s="4" t="s">
        <v>24</v>
      </c>
      <c r="H23" s="3"/>
      <c r="I23" s="50"/>
      <c r="K23" s="48"/>
      <c r="L23" s="27"/>
      <c r="M23" s="3" t="s">
        <v>45</v>
      </c>
      <c r="N23" s="5"/>
      <c r="O23" s="3"/>
      <c r="P23" s="22">
        <f>ROUNDDOWN(P22*1.1,0)</f>
        <v>1672836</v>
      </c>
      <c r="Q23" s="4" t="s">
        <v>24</v>
      </c>
      <c r="R23" s="3"/>
      <c r="S23" s="60"/>
      <c r="T23" s="74"/>
      <c r="U23" s="48"/>
      <c r="AA23" s="50"/>
    </row>
    <row r="24" spans="1:27" ht="15" customHeight="1" x14ac:dyDescent="0.2">
      <c r="A24" s="48"/>
      <c r="B24" s="26"/>
      <c r="C24" s="16"/>
      <c r="D24" s="49"/>
      <c r="I24" s="50"/>
      <c r="K24" s="48"/>
      <c r="L24" s="26"/>
      <c r="M24" s="16"/>
      <c r="N24" s="49"/>
      <c r="S24" s="50"/>
      <c r="U24" s="61"/>
      <c r="AA24" s="50"/>
    </row>
    <row r="25" spans="1:27" ht="15" customHeight="1" x14ac:dyDescent="0.2">
      <c r="A25" s="48"/>
      <c r="B25" s="26" t="s">
        <v>37</v>
      </c>
      <c r="C25" s="1" t="s">
        <v>14</v>
      </c>
      <c r="D25" s="1" t="s">
        <v>42</v>
      </c>
      <c r="F25" s="23">
        <f>F23</f>
        <v>5041608</v>
      </c>
      <c r="I25" s="50"/>
      <c r="K25" s="48"/>
      <c r="L25" s="26" t="s">
        <v>36</v>
      </c>
      <c r="M25" s="1" t="s">
        <v>14</v>
      </c>
      <c r="N25" s="1" t="s">
        <v>42</v>
      </c>
      <c r="P25" s="23">
        <f>P23</f>
        <v>1672836</v>
      </c>
      <c r="S25" s="50"/>
      <c r="U25" s="61"/>
      <c r="V25" s="26" t="s">
        <v>36</v>
      </c>
      <c r="W25" s="1" t="s">
        <v>53</v>
      </c>
      <c r="Y25" s="1" t="s">
        <v>51</v>
      </c>
      <c r="Z25" s="23">
        <f>F25+P25</f>
        <v>6714444</v>
      </c>
      <c r="AA25" s="50"/>
    </row>
    <row r="26" spans="1:27" ht="15" customHeight="1" x14ac:dyDescent="0.2">
      <c r="A26" s="48"/>
      <c r="B26" s="26"/>
      <c r="D26" s="49"/>
      <c r="I26" s="50"/>
      <c r="K26" s="48"/>
      <c r="L26" s="26"/>
      <c r="N26" s="49"/>
      <c r="S26" s="50"/>
      <c r="U26" s="61"/>
      <c r="AA26" s="50"/>
    </row>
    <row r="27" spans="1:27" ht="15" customHeight="1" x14ac:dyDescent="0.2">
      <c r="A27" s="48"/>
      <c r="B27" s="26"/>
      <c r="D27" s="49"/>
      <c r="I27" s="50"/>
      <c r="K27" s="48"/>
      <c r="L27" s="26"/>
      <c r="N27" s="49"/>
      <c r="S27" s="50"/>
      <c r="U27" s="61"/>
      <c r="AA27" s="50"/>
    </row>
    <row r="28" spans="1:27" ht="15" customHeight="1" x14ac:dyDescent="0.2">
      <c r="A28" s="48"/>
      <c r="B28" s="26"/>
      <c r="D28" s="49"/>
      <c r="I28" s="50"/>
      <c r="K28" s="48"/>
      <c r="L28" s="26"/>
      <c r="N28" s="49"/>
      <c r="S28" s="50"/>
      <c r="U28" s="61"/>
      <c r="AA28" s="50"/>
    </row>
    <row r="29" spans="1:27" ht="15" customHeight="1" x14ac:dyDescent="0.2">
      <c r="A29" s="48"/>
      <c r="B29" s="26"/>
      <c r="D29" s="49"/>
      <c r="I29" s="50"/>
      <c r="K29" s="48"/>
      <c r="L29" s="26"/>
      <c r="N29" s="49"/>
      <c r="S29" s="50"/>
      <c r="U29" s="61"/>
      <c r="AA29" s="50"/>
    </row>
    <row r="30" spans="1:27" ht="15" customHeight="1" x14ac:dyDescent="0.2">
      <c r="A30" s="48"/>
      <c r="B30" s="26"/>
      <c r="D30" s="49"/>
      <c r="I30" s="50"/>
      <c r="J30" s="71" t="s">
        <v>25</v>
      </c>
      <c r="K30" s="48"/>
      <c r="L30" s="26"/>
      <c r="N30" s="49"/>
      <c r="S30" s="50"/>
      <c r="T30" s="71" t="s">
        <v>26</v>
      </c>
      <c r="U30" s="61"/>
      <c r="AA30" s="50"/>
    </row>
    <row r="31" spans="1:27" ht="15" customHeight="1" x14ac:dyDescent="0.2">
      <c r="A31" s="48"/>
      <c r="B31" s="26"/>
      <c r="D31" s="49"/>
      <c r="I31" s="50"/>
      <c r="K31" s="48"/>
      <c r="L31" s="26"/>
      <c r="N31" s="49"/>
      <c r="S31" s="50"/>
      <c r="U31" s="61"/>
      <c r="AA31" s="50"/>
    </row>
    <row r="32" spans="1:27" ht="15" customHeight="1" x14ac:dyDescent="0.2">
      <c r="A32" s="48"/>
      <c r="B32" s="26"/>
      <c r="D32" s="49"/>
      <c r="I32" s="50"/>
      <c r="K32" s="48"/>
      <c r="L32" s="26"/>
      <c r="N32" s="49"/>
      <c r="S32" s="50"/>
      <c r="U32" s="61"/>
      <c r="AA32" s="50"/>
    </row>
    <row r="33" spans="1:27" ht="15" customHeight="1" x14ac:dyDescent="0.2">
      <c r="A33" s="48"/>
      <c r="B33" s="26"/>
      <c r="D33" s="49"/>
      <c r="I33" s="50"/>
      <c r="K33" s="48"/>
      <c r="L33" s="26"/>
      <c r="N33" s="49"/>
      <c r="S33" s="50"/>
      <c r="U33" s="61"/>
      <c r="AA33" s="50"/>
    </row>
    <row r="34" spans="1:27" s="21" customFormat="1" ht="16" x14ac:dyDescent="0.2">
      <c r="A34" s="80" t="s">
        <v>47</v>
      </c>
      <c r="D34" s="81"/>
      <c r="I34" s="82"/>
      <c r="K34" s="80" t="s">
        <v>47</v>
      </c>
      <c r="N34" s="81"/>
      <c r="S34" s="82"/>
      <c r="U34" s="83"/>
      <c r="AA34" s="82"/>
    </row>
    <row r="35" spans="1:27" ht="15" customHeight="1" x14ac:dyDescent="0.2">
      <c r="A35" s="48"/>
      <c r="D35" s="49"/>
      <c r="I35" s="50"/>
      <c r="K35" s="48"/>
      <c r="N35" s="49"/>
      <c r="S35" s="50"/>
      <c r="U35" s="61"/>
      <c r="AA35" s="50"/>
    </row>
    <row r="36" spans="1:27" ht="15" customHeight="1" x14ac:dyDescent="0.2">
      <c r="A36" s="48"/>
      <c r="B36" s="26" t="s">
        <v>27</v>
      </c>
      <c r="C36" s="1" t="s">
        <v>11</v>
      </c>
      <c r="D36" s="49"/>
      <c r="F36" s="49">
        <f>F9</f>
        <v>6477900</v>
      </c>
      <c r="I36" s="50"/>
      <c r="K36" s="48"/>
      <c r="L36" s="26" t="s">
        <v>27</v>
      </c>
      <c r="M36" s="1" t="s">
        <v>11</v>
      </c>
      <c r="N36" s="49"/>
      <c r="P36" s="49">
        <f>P9</f>
        <v>2098800</v>
      </c>
      <c r="S36" s="50"/>
      <c r="U36" s="61"/>
      <c r="V36" s="77" t="s">
        <v>27</v>
      </c>
      <c r="W36" s="78" t="s">
        <v>11</v>
      </c>
      <c r="X36" s="78"/>
      <c r="Y36" s="78" t="s">
        <v>50</v>
      </c>
      <c r="Z36" s="79">
        <f>F36+P36</f>
        <v>8576700</v>
      </c>
      <c r="AA36" s="50"/>
    </row>
    <row r="37" spans="1:27" ht="15" customHeight="1" x14ac:dyDescent="0.2">
      <c r="A37" s="48"/>
      <c r="B37" s="26"/>
      <c r="D37" s="49"/>
      <c r="I37" s="50"/>
      <c r="K37" s="48"/>
      <c r="L37" s="26"/>
      <c r="N37" s="49"/>
      <c r="S37" s="50"/>
      <c r="U37" s="61"/>
      <c r="V37" s="26"/>
      <c r="AA37" s="50"/>
    </row>
    <row r="38" spans="1:27" ht="15" customHeight="1" x14ac:dyDescent="0.2">
      <c r="A38" s="48"/>
      <c r="B38" s="28" t="s">
        <v>40</v>
      </c>
      <c r="C38" s="25" t="s">
        <v>48</v>
      </c>
      <c r="D38" s="87" t="s">
        <v>41</v>
      </c>
      <c r="E38" s="87"/>
      <c r="F38" s="52">
        <f>F36/1.1</f>
        <v>5888999.9999999991</v>
      </c>
      <c r="I38" s="50"/>
      <c r="K38" s="48"/>
      <c r="L38" s="28" t="s">
        <v>40</v>
      </c>
      <c r="M38" s="25" t="s">
        <v>48</v>
      </c>
      <c r="N38" s="87" t="s">
        <v>41</v>
      </c>
      <c r="O38" s="87"/>
      <c r="P38" s="52">
        <f>P36/1.1</f>
        <v>1907999.9999999998</v>
      </c>
      <c r="S38" s="50"/>
      <c r="U38" s="61"/>
      <c r="V38" s="77" t="s">
        <v>40</v>
      </c>
      <c r="W38" s="78" t="s">
        <v>48</v>
      </c>
      <c r="X38" s="78"/>
      <c r="Y38" s="78" t="s">
        <v>52</v>
      </c>
      <c r="Z38" s="79">
        <f>F38+P38</f>
        <v>7796999.9999999991</v>
      </c>
      <c r="AA38" s="50"/>
    </row>
    <row r="39" spans="1:27" ht="15" customHeight="1" x14ac:dyDescent="0.2">
      <c r="A39" s="48"/>
      <c r="C39" s="25"/>
      <c r="D39" s="63"/>
      <c r="E39" s="63"/>
      <c r="F39" s="52"/>
      <c r="I39" s="50"/>
      <c r="K39" s="48"/>
      <c r="M39" s="25"/>
      <c r="N39" s="63"/>
      <c r="O39" s="63"/>
      <c r="P39" s="52"/>
      <c r="S39" s="50"/>
      <c r="U39" s="61"/>
      <c r="V39" s="77"/>
      <c r="W39" s="78"/>
      <c r="X39" s="78"/>
      <c r="Y39" s="78"/>
      <c r="Z39" s="79"/>
      <c r="AA39" s="50"/>
    </row>
    <row r="40" spans="1:27" s="32" customFormat="1" ht="15" customHeight="1" x14ac:dyDescent="0.2">
      <c r="A40" s="53"/>
      <c r="B40" s="26" t="s">
        <v>28</v>
      </c>
      <c r="C40" s="1" t="s">
        <v>12</v>
      </c>
      <c r="D40" s="55">
        <f>F36</f>
        <v>6477900</v>
      </c>
      <c r="E40" s="43">
        <f>E11</f>
        <v>0.82</v>
      </c>
      <c r="F40" s="55">
        <f>ROUNDDOWN(D40*E40,0)</f>
        <v>5311878</v>
      </c>
      <c r="G40" s="51" t="s">
        <v>22</v>
      </c>
      <c r="I40" s="54"/>
      <c r="J40" s="72"/>
      <c r="K40" s="53"/>
      <c r="L40" s="26" t="s">
        <v>28</v>
      </c>
      <c r="M40" s="1" t="s">
        <v>12</v>
      </c>
      <c r="N40" s="55">
        <f>P36</f>
        <v>2098800</v>
      </c>
      <c r="O40" s="43">
        <f>O11</f>
        <v>0.8</v>
      </c>
      <c r="P40" s="55">
        <f>ROUNDDOWN(N40*O40,0)</f>
        <v>1679040</v>
      </c>
      <c r="Q40" s="51" t="s">
        <v>22</v>
      </c>
      <c r="S40" s="54"/>
      <c r="T40" s="72"/>
      <c r="U40" s="62"/>
      <c r="V40" s="26"/>
      <c r="W40" s="1"/>
      <c r="Y40" s="1"/>
      <c r="Z40" s="31"/>
      <c r="AA40" s="54"/>
    </row>
    <row r="41" spans="1:27" s="32" customFormat="1" ht="15" customHeight="1" x14ac:dyDescent="0.2">
      <c r="A41" s="53"/>
      <c r="B41" s="26"/>
      <c r="C41" s="1"/>
      <c r="D41" s="55"/>
      <c r="I41" s="54"/>
      <c r="J41" s="72"/>
      <c r="K41" s="53"/>
      <c r="L41" s="26"/>
      <c r="M41" s="1"/>
      <c r="N41" s="55"/>
      <c r="S41" s="54"/>
      <c r="T41" s="72"/>
      <c r="U41" s="62"/>
      <c r="V41" s="26"/>
      <c r="W41" s="1"/>
      <c r="AA41" s="54"/>
    </row>
    <row r="42" spans="1:27" s="32" customFormat="1" ht="15" customHeight="1" x14ac:dyDescent="0.2">
      <c r="A42" s="53"/>
      <c r="B42" s="26" t="s">
        <v>33</v>
      </c>
      <c r="C42" s="1" t="s">
        <v>13</v>
      </c>
      <c r="D42" s="49">
        <f>F36</f>
        <v>6477900</v>
      </c>
      <c r="E42" s="43">
        <f>E13</f>
        <v>0.6</v>
      </c>
      <c r="F42" s="55">
        <f>ROUNDUP(D42*E42,0)</f>
        <v>3886740</v>
      </c>
      <c r="G42" s="51" t="s">
        <v>23</v>
      </c>
      <c r="I42" s="54"/>
      <c r="J42" s="72"/>
      <c r="K42" s="53"/>
      <c r="L42" s="26" t="s">
        <v>33</v>
      </c>
      <c r="M42" s="1" t="s">
        <v>13</v>
      </c>
      <c r="N42" s="49">
        <f>P36</f>
        <v>2098800</v>
      </c>
      <c r="O42" s="43">
        <f>O13</f>
        <v>0.6</v>
      </c>
      <c r="P42" s="55">
        <f>ROUNDUP(N42*O42,0)</f>
        <v>1259280</v>
      </c>
      <c r="Q42" s="51" t="s">
        <v>23</v>
      </c>
      <c r="S42" s="54"/>
      <c r="T42" s="72"/>
      <c r="U42" s="62"/>
      <c r="V42" s="26"/>
      <c r="W42" s="1"/>
      <c r="Y42" s="1"/>
      <c r="Z42" s="31"/>
      <c r="AA42" s="54"/>
    </row>
    <row r="43" spans="1:27" ht="15" customHeight="1" x14ac:dyDescent="0.2">
      <c r="A43" s="48"/>
      <c r="B43" s="26"/>
      <c r="D43" s="49"/>
      <c r="I43" s="50"/>
      <c r="K43" s="48"/>
      <c r="L43" s="26"/>
      <c r="N43" s="49"/>
      <c r="S43" s="50"/>
      <c r="U43" s="61"/>
      <c r="AA43" s="50"/>
    </row>
    <row r="44" spans="1:27" ht="15" customHeight="1" x14ac:dyDescent="0.2">
      <c r="A44" s="48"/>
      <c r="B44" s="26" t="s">
        <v>35</v>
      </c>
      <c r="C44" s="1" t="s">
        <v>10</v>
      </c>
      <c r="D44" s="49"/>
      <c r="I44" s="50"/>
      <c r="K44" s="48"/>
      <c r="L44" s="26" t="s">
        <v>35</v>
      </c>
      <c r="M44" s="1" t="s">
        <v>10</v>
      </c>
      <c r="N44" s="49"/>
      <c r="S44" s="50"/>
      <c r="U44" s="61"/>
      <c r="AA44" s="50"/>
    </row>
    <row r="45" spans="1:27" ht="15" customHeight="1" x14ac:dyDescent="0.2">
      <c r="A45" s="48"/>
      <c r="B45" s="26"/>
      <c r="C45" s="15" t="s">
        <v>4</v>
      </c>
      <c r="D45" s="85" t="s">
        <v>3</v>
      </c>
      <c r="E45" s="86"/>
      <c r="F45" s="15"/>
      <c r="G45" s="20"/>
      <c r="H45" s="14"/>
      <c r="I45" s="50"/>
      <c r="K45" s="48"/>
      <c r="L45" s="27"/>
      <c r="M45" s="14" t="s">
        <v>4</v>
      </c>
      <c r="N45" s="85" t="s">
        <v>3</v>
      </c>
      <c r="O45" s="86"/>
      <c r="P45" s="15"/>
      <c r="Q45" s="20"/>
      <c r="R45" s="14"/>
      <c r="S45" s="60"/>
      <c r="T45" s="74"/>
      <c r="U45" s="48"/>
      <c r="AA45" s="50"/>
    </row>
    <row r="46" spans="1:27" ht="15" customHeight="1" x14ac:dyDescent="0.2">
      <c r="A46" s="48"/>
      <c r="B46" s="26"/>
      <c r="C46" s="84" t="s">
        <v>16</v>
      </c>
      <c r="D46" s="13">
        <v>3378000</v>
      </c>
      <c r="E46" s="40">
        <v>1</v>
      </c>
      <c r="F46" s="42">
        <f>D46*E46</f>
        <v>3378000</v>
      </c>
      <c r="G46" s="12"/>
      <c r="H46" s="19"/>
      <c r="I46" s="50"/>
      <c r="K46" s="48"/>
      <c r="L46" s="27"/>
      <c r="M46" s="11" t="s">
        <v>54</v>
      </c>
      <c r="N46" s="13">
        <v>837000</v>
      </c>
      <c r="O46" s="40">
        <v>1</v>
      </c>
      <c r="P46" s="42">
        <f>N46*O46</f>
        <v>837000</v>
      </c>
      <c r="Q46" s="12"/>
      <c r="R46" s="19"/>
      <c r="S46" s="60"/>
      <c r="T46" s="74"/>
      <c r="U46" s="48"/>
      <c r="AA46" s="50"/>
    </row>
    <row r="47" spans="1:27" ht="15" customHeight="1" x14ac:dyDescent="0.2">
      <c r="A47" s="48"/>
      <c r="B47" s="26"/>
      <c r="C47" s="9" t="s">
        <v>17</v>
      </c>
      <c r="D47" s="8">
        <v>2511000</v>
      </c>
      <c r="E47" s="41">
        <v>0.48</v>
      </c>
      <c r="F47" s="18">
        <f>D47*E47</f>
        <v>1205280</v>
      </c>
      <c r="G47" s="17"/>
      <c r="H47" s="6"/>
      <c r="I47" s="50"/>
      <c r="K47" s="48"/>
      <c r="L47" s="27"/>
      <c r="M47" s="6" t="s">
        <v>2</v>
      </c>
      <c r="N47" s="8">
        <v>404000</v>
      </c>
      <c r="O47" s="41">
        <v>0.9</v>
      </c>
      <c r="P47" s="18">
        <f t="shared" ref="P47:P48" si="2">N47*O47</f>
        <v>363600</v>
      </c>
      <c r="Q47" s="17"/>
      <c r="R47" s="6"/>
      <c r="S47" s="60"/>
      <c r="T47" s="74"/>
      <c r="U47" s="48"/>
      <c r="AA47" s="50"/>
    </row>
    <row r="48" spans="1:27" ht="15" customHeight="1" x14ac:dyDescent="0.2">
      <c r="A48" s="48"/>
      <c r="B48" s="26"/>
      <c r="C48" s="9" t="s">
        <v>18</v>
      </c>
      <c r="D48" s="8">
        <v>0</v>
      </c>
      <c r="E48" s="41">
        <v>1</v>
      </c>
      <c r="F48" s="18">
        <f t="shared" ref="F48" si="3">D48*E48</f>
        <v>0</v>
      </c>
      <c r="G48" s="7"/>
      <c r="H48" s="6"/>
      <c r="I48" s="50"/>
      <c r="K48" s="48"/>
      <c r="L48" s="27"/>
      <c r="M48" s="6" t="s">
        <v>20</v>
      </c>
      <c r="N48" s="8">
        <v>667000</v>
      </c>
      <c r="O48" s="41">
        <v>0.48</v>
      </c>
      <c r="P48" s="18">
        <f t="shared" si="2"/>
        <v>320160</v>
      </c>
      <c r="Q48" s="7"/>
      <c r="R48" s="6"/>
      <c r="S48" s="60"/>
      <c r="T48" s="74"/>
      <c r="U48" s="48"/>
      <c r="AA48" s="50"/>
    </row>
    <row r="49" spans="1:27" ht="15" customHeight="1" x14ac:dyDescent="0.2">
      <c r="A49" s="48"/>
      <c r="B49" s="26"/>
      <c r="C49" s="9"/>
      <c r="D49" s="8"/>
      <c r="E49" s="6"/>
      <c r="F49" s="18"/>
      <c r="G49" s="17"/>
      <c r="H49" s="6"/>
      <c r="I49" s="50"/>
      <c r="K49" s="48"/>
      <c r="L49" s="27"/>
      <c r="M49" s="6"/>
      <c r="N49" s="8"/>
      <c r="O49" s="6"/>
      <c r="P49" s="18"/>
      <c r="Q49" s="17"/>
      <c r="R49" s="6"/>
      <c r="S49" s="60"/>
      <c r="T49" s="74"/>
      <c r="U49" s="48"/>
      <c r="AA49" s="50"/>
    </row>
    <row r="50" spans="1:27" ht="15" customHeight="1" x14ac:dyDescent="0.2">
      <c r="A50" s="48"/>
      <c r="B50" s="26"/>
      <c r="C50" s="9" t="s">
        <v>46</v>
      </c>
      <c r="D50" s="8"/>
      <c r="E50" s="41"/>
      <c r="F50" s="10">
        <f>SUM(F46:F49)</f>
        <v>4583280</v>
      </c>
      <c r="G50" s="17"/>
      <c r="H50" s="6"/>
      <c r="I50" s="50"/>
      <c r="K50" s="48"/>
      <c r="L50" s="27"/>
      <c r="M50" s="9" t="s">
        <v>46</v>
      </c>
      <c r="N50" s="8"/>
      <c r="O50" s="41"/>
      <c r="P50" s="10">
        <f>SUM(P46:P49)</f>
        <v>1520760</v>
      </c>
      <c r="Q50" s="17"/>
      <c r="R50" s="6"/>
      <c r="S50" s="60"/>
      <c r="T50" s="74"/>
      <c r="U50" s="48"/>
      <c r="AA50" s="50"/>
    </row>
    <row r="51" spans="1:27" ht="15" customHeight="1" x14ac:dyDescent="0.2">
      <c r="A51" s="48"/>
      <c r="B51" s="26"/>
      <c r="C51" s="9" t="s">
        <v>59</v>
      </c>
      <c r="D51" s="8"/>
      <c r="E51" s="6"/>
      <c r="F51" s="65">
        <f>ROUNDUP(SUM(F46:F49),-4)</f>
        <v>4590000</v>
      </c>
      <c r="G51" s="39" t="s">
        <v>60</v>
      </c>
      <c r="H51" s="6"/>
      <c r="I51" s="50"/>
      <c r="K51" s="48"/>
      <c r="L51" s="27"/>
      <c r="M51" s="9" t="s">
        <v>59</v>
      </c>
      <c r="N51" s="8"/>
      <c r="O51" s="6"/>
      <c r="P51" s="65">
        <f>ROUNDUP(SUM(P46:P49),-4)</f>
        <v>1530000</v>
      </c>
      <c r="Q51" s="39" t="s">
        <v>60</v>
      </c>
      <c r="R51" s="6"/>
      <c r="S51" s="60"/>
      <c r="T51" s="74"/>
      <c r="U51" s="48"/>
      <c r="AA51" s="50"/>
    </row>
    <row r="52" spans="1:27" ht="15" customHeight="1" x14ac:dyDescent="0.2">
      <c r="A52" s="48"/>
      <c r="B52" s="26"/>
      <c r="C52" s="68" t="s">
        <v>45</v>
      </c>
      <c r="D52" s="5"/>
      <c r="E52" s="3"/>
      <c r="F52" s="76">
        <f>ROUNDDOWN(F51*1.1,0)</f>
        <v>5049000</v>
      </c>
      <c r="G52" s="4"/>
      <c r="H52" s="3"/>
      <c r="I52" s="50"/>
      <c r="K52" s="48"/>
      <c r="L52" s="26"/>
      <c r="M52" s="68" t="s">
        <v>45</v>
      </c>
      <c r="N52" s="5"/>
      <c r="O52" s="3"/>
      <c r="P52" s="76">
        <f>ROUNDDOWN(P51*1.1,0)</f>
        <v>1683000</v>
      </c>
      <c r="Q52" s="4"/>
      <c r="R52" s="3"/>
      <c r="S52" s="60"/>
      <c r="T52" s="74"/>
      <c r="U52" s="48"/>
      <c r="AA52" s="50"/>
    </row>
    <row r="53" spans="1:27" ht="15" customHeight="1" x14ac:dyDescent="0.2">
      <c r="A53" s="48"/>
      <c r="C53" s="25" t="s">
        <v>44</v>
      </c>
      <c r="I53" s="50"/>
      <c r="J53" s="1"/>
      <c r="K53" s="48"/>
      <c r="M53" s="25" t="s">
        <v>44</v>
      </c>
      <c r="S53" s="50"/>
      <c r="T53" s="1"/>
      <c r="U53" s="61"/>
      <c r="AA53" s="50"/>
    </row>
    <row r="54" spans="1:27" s="32" customFormat="1" ht="15" customHeight="1" x14ac:dyDescent="0.2">
      <c r="A54" s="53"/>
      <c r="B54" s="24"/>
      <c r="C54" s="25" t="s">
        <v>63</v>
      </c>
      <c r="D54" s="2"/>
      <c r="E54" s="1"/>
      <c r="F54" s="1"/>
      <c r="I54" s="54"/>
      <c r="K54" s="53"/>
      <c r="L54" s="24"/>
      <c r="M54" s="25" t="s">
        <v>61</v>
      </c>
      <c r="N54" s="2"/>
      <c r="O54" s="1"/>
      <c r="P54" s="1"/>
      <c r="S54" s="54"/>
      <c r="U54" s="62"/>
      <c r="V54" s="33"/>
      <c r="Y54" s="1"/>
      <c r="Z54" s="31"/>
      <c r="AA54" s="54"/>
    </row>
    <row r="55" spans="1:27" s="32" customFormat="1" ht="15" customHeight="1" x14ac:dyDescent="0.2">
      <c r="A55" s="53"/>
      <c r="B55" s="33"/>
      <c r="C55" s="25" t="s">
        <v>62</v>
      </c>
      <c r="F55" s="31"/>
      <c r="I55" s="54"/>
      <c r="K55" s="53"/>
      <c r="L55" s="33"/>
      <c r="M55" s="25" t="s">
        <v>62</v>
      </c>
      <c r="P55" s="31"/>
      <c r="S55" s="54"/>
      <c r="U55" s="62"/>
      <c r="AA55" s="54"/>
    </row>
    <row r="56" spans="1:27" ht="15" customHeight="1" x14ac:dyDescent="0.2">
      <c r="A56" s="48"/>
      <c r="B56" s="33"/>
      <c r="C56" s="32"/>
      <c r="D56" s="32"/>
      <c r="E56" s="32"/>
      <c r="F56" s="31"/>
      <c r="G56" s="30"/>
      <c r="I56" s="50"/>
      <c r="K56" s="48"/>
      <c r="L56" s="33"/>
      <c r="M56" s="32"/>
      <c r="N56" s="32"/>
      <c r="O56" s="32"/>
      <c r="P56" s="31"/>
      <c r="Q56" s="30"/>
      <c r="S56" s="50"/>
      <c r="U56" s="48"/>
      <c r="AA56" s="50"/>
    </row>
    <row r="57" spans="1:27" ht="15" customHeight="1" x14ac:dyDescent="0.2">
      <c r="A57" s="48"/>
      <c r="B57" s="26" t="s">
        <v>37</v>
      </c>
      <c r="C57" s="1" t="s">
        <v>14</v>
      </c>
      <c r="D57" s="1" t="s">
        <v>43</v>
      </c>
      <c r="E57" s="32"/>
      <c r="F57" s="31">
        <f>F52</f>
        <v>5049000</v>
      </c>
      <c r="I57" s="50"/>
      <c r="K57" s="48"/>
      <c r="L57" s="26" t="s">
        <v>37</v>
      </c>
      <c r="M57" s="1" t="s">
        <v>14</v>
      </c>
      <c r="N57" s="25" t="s">
        <v>49</v>
      </c>
      <c r="O57" s="32"/>
      <c r="P57" s="31">
        <f>P40</f>
        <v>1679040</v>
      </c>
      <c r="S57" s="50"/>
      <c r="U57" s="48"/>
      <c r="V57" s="26" t="s">
        <v>37</v>
      </c>
      <c r="W57" s="1" t="s">
        <v>53</v>
      </c>
      <c r="X57" s="25"/>
      <c r="Y57" s="32" t="s">
        <v>51</v>
      </c>
      <c r="Z57" s="31">
        <f>F57+P57</f>
        <v>6728040</v>
      </c>
      <c r="AA57" s="50"/>
    </row>
    <row r="58" spans="1:27" ht="15" customHeight="1" x14ac:dyDescent="0.2">
      <c r="A58" s="56"/>
      <c r="B58" s="57"/>
      <c r="C58" s="57"/>
      <c r="D58" s="58"/>
      <c r="E58" s="57"/>
      <c r="F58" s="57"/>
      <c r="G58" s="57"/>
      <c r="H58" s="57"/>
      <c r="I58" s="59"/>
      <c r="K58" s="56"/>
      <c r="L58" s="57"/>
      <c r="M58" s="57"/>
      <c r="N58" s="58"/>
      <c r="O58" s="57"/>
      <c r="P58" s="57"/>
      <c r="Q58" s="57"/>
      <c r="R58" s="57"/>
      <c r="S58" s="59"/>
      <c r="U58" s="56"/>
      <c r="V58" s="57"/>
      <c r="W58" s="57"/>
      <c r="X58" s="57"/>
      <c r="Y58" s="57"/>
      <c r="Z58" s="57"/>
      <c r="AA58" s="59"/>
    </row>
    <row r="59" spans="1:27" ht="15" customHeight="1" x14ac:dyDescent="0.2"/>
    <row r="60" spans="1:27" ht="15" customHeight="1" x14ac:dyDescent="0.2"/>
    <row r="61" spans="1:27" ht="15" customHeight="1" x14ac:dyDescent="0.2"/>
    <row r="62" spans="1:27" ht="15" customHeight="1" x14ac:dyDescent="0.2"/>
    <row r="63" spans="1:27" ht="15" customHeight="1" x14ac:dyDescent="0.2">
      <c r="U63" s="64"/>
    </row>
    <row r="64" spans="1:27" ht="15" customHeight="1" x14ac:dyDescent="0.2"/>
    <row r="65" spans="21:21" ht="15" customHeight="1" x14ac:dyDescent="0.2"/>
    <row r="66" spans="21:21" ht="15" customHeight="1" x14ac:dyDescent="0.2"/>
    <row r="67" spans="21:21" ht="15" customHeight="1" x14ac:dyDescent="0.2"/>
    <row r="68" spans="21:21" ht="15" customHeight="1" x14ac:dyDescent="0.2"/>
    <row r="69" spans="21:21" ht="15" customHeight="1" x14ac:dyDescent="0.2">
      <c r="U69" s="64"/>
    </row>
    <row r="70" spans="21:21" ht="15" customHeight="1" x14ac:dyDescent="0.2"/>
    <row r="71" spans="21:21" ht="15" customHeight="1" x14ac:dyDescent="0.2"/>
    <row r="72" spans="21:21" ht="15" customHeight="1" x14ac:dyDescent="0.2"/>
    <row r="73" spans="21:21" ht="15" customHeight="1" x14ac:dyDescent="0.2"/>
    <row r="74" spans="21:21" ht="15" customHeight="1" x14ac:dyDescent="0.2">
      <c r="U74" s="64"/>
    </row>
    <row r="75" spans="21:21" ht="15" customHeight="1" x14ac:dyDescent="0.2"/>
    <row r="76" spans="21:21" ht="15" customHeight="1" x14ac:dyDescent="0.2"/>
    <row r="77" spans="21:21" ht="15" customHeight="1" x14ac:dyDescent="0.2"/>
    <row r="78" spans="21:21" ht="15" customHeight="1" x14ac:dyDescent="0.2"/>
    <row r="79" spans="21:21" ht="15" customHeight="1" x14ac:dyDescent="0.2"/>
    <row r="80" spans="21:2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</sheetData>
  <mergeCells count="6">
    <mergeCell ref="D16:E16"/>
    <mergeCell ref="D38:E38"/>
    <mergeCell ref="D45:E45"/>
    <mergeCell ref="N16:O16"/>
    <mergeCell ref="N38:O38"/>
    <mergeCell ref="N45:O45"/>
  </mergeCells>
  <phoneticPr fontId="3"/>
  <printOptions horizontalCentered="1"/>
  <pageMargins left="0.31496062992125984" right="0.31496062992125984" top="0.74803149606299213" bottom="0.55118110236220474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工事（端数処理後決定）</vt:lpstr>
      <vt:lpstr>委託（二以上）</vt:lpstr>
      <vt:lpstr>'委託（二以上）'!Print_Area</vt:lpstr>
      <vt:lpstr>'工事（端数処理後決定）'!Print_Area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TOMIOKA</cp:lastModifiedBy>
  <cp:lastPrinted>2023-04-13T05:21:10Z</cp:lastPrinted>
  <dcterms:created xsi:type="dcterms:W3CDTF">2023-01-04T01:57:17Z</dcterms:created>
  <dcterms:modified xsi:type="dcterms:W3CDTF">2023-04-13T05:21:47Z</dcterms:modified>
</cp:coreProperties>
</file>